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8760" activeTab="0"/>
  </bookViews>
  <sheets>
    <sheet name="1 สรุปแผนฯ" sheetId="1" r:id="rId1"/>
    <sheet name="2 รายละเอียด" sheetId="2" r:id="rId2"/>
  </sheets>
  <definedNames>
    <definedName name="_xlnm.Print_Titles" localSheetId="0">'1 สรุปแผนฯ'!$3:$6</definedName>
    <definedName name="_xlnm.Print_Titles" localSheetId="1">'2 รายละเอียด'!$3:$6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A4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กลุ่มงานที่ปฏิบัติงานทางด้านวิชาการ ให้คำแนะนำโครงการ </t>
        </r>
      </text>
    </comment>
  </commentList>
</comments>
</file>

<file path=xl/sharedStrings.xml><?xml version="1.0" encoding="utf-8"?>
<sst xmlns="http://schemas.openxmlformats.org/spreadsheetml/2006/main" count="132" uniqueCount="43">
  <si>
    <t>ปีงบประมาณ</t>
  </si>
  <si>
    <t>อัตรา</t>
  </si>
  <si>
    <t>รวม</t>
  </si>
  <si>
    <t>ประเภทบุคลากร</t>
  </si>
  <si>
    <t>พนักงานเงินรายได้</t>
  </si>
  <si>
    <t>พนักงานมหาวิทยาลัยตามภารกิจ</t>
  </si>
  <si>
    <t>เพิ่ม</t>
  </si>
  <si>
    <t>ลด</t>
  </si>
  <si>
    <t>สายวิชาการ</t>
  </si>
  <si>
    <t>สายสนับสนุนวิชาการ</t>
  </si>
  <si>
    <t>คชจ.บุคลากร</t>
  </si>
  <si>
    <t>พนักงาน/ ลูกจ้างอื่น (จ้างจากเงินรายได้)</t>
  </si>
  <si>
    <t>ประมาณการรายได้ (จำนวนเงิน)</t>
  </si>
  <si>
    <t>ร้อยละค่าใช้จ่ายในการจ้างบุคคลากรต่อประมาณการรายได้</t>
  </si>
  <si>
    <t>หมายเหตุ : จำนวนเงินงบประมาณด้านค่าใช้จ่ายบุคลากรทุกประเภทที่จ้างจากเงินรายได้ ต้องไม่เกินร้อยละ 35 ของเงินรายได้ของส่วนงาน</t>
  </si>
  <si>
    <t xml:space="preserve"> - นักวิชาการคอมพิวเตอร์</t>
  </si>
  <si>
    <t xml:space="preserve"> - เจ้าหน้าที่โครงการ</t>
  </si>
  <si>
    <t>พนักงานมหาวิทยาลัย (ส่วนงาน)</t>
  </si>
  <si>
    <t xml:space="preserve"> - อาจารย์ </t>
  </si>
  <si>
    <t xml:space="preserve"> - อาจารย์ชาวต่างประเทศ </t>
  </si>
  <si>
    <t xml:space="preserve"> - อาจารย์</t>
  </si>
  <si>
    <t xml:space="preserve"> - นักวิชาการศึกษา</t>
  </si>
  <si>
    <t xml:space="preserve"> - นักทรัพยากรมนุษย์</t>
  </si>
  <si>
    <t xml:space="preserve"> - เจ้าหน้าที่บริหารทั่วไป</t>
  </si>
  <si>
    <t xml:space="preserve"> - นักวิเคราะห์นโยบายและแผน</t>
  </si>
  <si>
    <t>พนักงาน/ ลูกจ้างอื่น</t>
  </si>
  <si>
    <t>1. กลุ่มงานด้านวิชาการ (ไม่เกิน 50,000 บาท)</t>
  </si>
  <si>
    <t>2. กลุ่มงานเชี่ยวชาญเฉพาะ (ไม่เกิน 50,000 บาท)</t>
  </si>
  <si>
    <t>รวมทั้งสิ้น</t>
  </si>
  <si>
    <t>รวมแผนอัตรากำลังบุคลากร</t>
  </si>
  <si>
    <t>4. กลุ่มงานบริหารทั่วไป (ไม่เกิน 30,000 บาท)</t>
  </si>
  <si>
    <t>3. กลุ่มงานวิชาชีพเฉพาะ (ไม่เกิน 30,000 บาท)</t>
  </si>
  <si>
    <t>คณะ  ...................................................................................</t>
  </si>
  <si>
    <t>หมายเหตุ : 1. จำนวนเงินงบประมาณด้านค่าใช้จ่ายบุคลากรทุกประเภทที่จ้างจากเงินรายได้ ต้องไม่เกินร้อยละ 35 ของเงินรายได้ของส่วนงาน</t>
  </si>
  <si>
    <t xml:space="preserve">                    3. พนักงานภารกิจ ไม่มีการปรับค่าจ้าง</t>
  </si>
  <si>
    <t xml:space="preserve">                    2. ประมาณการค่าจ้างบุคลากร เพิ่มขึ้นปีละ 4%</t>
  </si>
  <si>
    <t xml:space="preserve"> - นิติการ</t>
  </si>
  <si>
    <t xml:space="preserve"> - นักวิชาการพัสดุ</t>
  </si>
  <si>
    <t xml:space="preserve"> - เจ้าหน้าที่วิจัย</t>
  </si>
  <si>
    <t xml:space="preserve"> - เจ้าหน้าที่ระบบงานคอมพิวเตอร์</t>
  </si>
  <si>
    <t xml:space="preserve"> - เภสัชกร</t>
  </si>
  <si>
    <t xml:space="preserve"> - สถาปนิก</t>
  </si>
  <si>
    <t>แผนอัตรากำลังพนักงานมหาวิทยาลัยตามภารกิจ 4 ปี (ปีงบประมาณ 2568-2571)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</si>
</sst>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_ ;\-#,##0.00\ "/>
    <numFmt numFmtId="177" formatCode="#,##0.0_ ;\-#,##0.0\ "/>
    <numFmt numFmtId="178" formatCode="#,##0_ ;\-#,##0\ 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56"/>
      <name val="Angsana New"/>
      <family val="1"/>
    </font>
    <font>
      <b/>
      <sz val="15"/>
      <color indexed="56"/>
      <name val="Angsana New"/>
      <family val="1"/>
    </font>
    <font>
      <b/>
      <sz val="16"/>
      <color indexed="10"/>
      <name val="Angsana New"/>
      <family val="1"/>
    </font>
    <font>
      <b/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2060"/>
      <name val="Angsana New"/>
      <family val="1"/>
    </font>
    <font>
      <b/>
      <sz val="15"/>
      <color rgb="FF002060"/>
      <name val="Angsana New"/>
      <family val="1"/>
    </font>
    <font>
      <b/>
      <sz val="16"/>
      <color rgb="FFFF0000"/>
      <name val="Angsana New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shrinkToFit="1"/>
    </xf>
    <xf numFmtId="169" fontId="3" fillId="33" borderId="10" xfId="42" applyNumberFormat="1" applyFont="1" applyFill="1" applyBorder="1" applyAlignment="1">
      <alignment horizontal="center" shrinkToFit="1"/>
    </xf>
    <xf numFmtId="169" fontId="3" fillId="33" borderId="10" xfId="42" applyNumberFormat="1" applyFont="1" applyFill="1" applyBorder="1" applyAlignment="1">
      <alignment shrinkToFit="1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shrinkToFit="1"/>
    </xf>
    <xf numFmtId="169" fontId="4" fillId="0" borderId="11" xfId="42" applyNumberFormat="1" applyFont="1" applyBorder="1" applyAlignment="1">
      <alignment horizontal="center" shrinkToFit="1"/>
    </xf>
    <xf numFmtId="169" fontId="4" fillId="0" borderId="11" xfId="42" applyNumberFormat="1" applyFont="1" applyBorder="1" applyAlignment="1">
      <alignment shrinkToFit="1"/>
    </xf>
    <xf numFmtId="0" fontId="3" fillId="12" borderId="11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169" fontId="4" fillId="0" borderId="11" xfId="42" applyNumberFormat="1" applyFont="1" applyBorder="1" applyAlignment="1">
      <alignment horizontal="right" shrinkToFit="1"/>
    </xf>
    <xf numFmtId="0" fontId="4" fillId="0" borderId="11" xfId="0" applyFont="1" applyBorder="1" applyAlignment="1">
      <alignment shrinkToFit="1"/>
    </xf>
    <xf numFmtId="0" fontId="3" fillId="33" borderId="12" xfId="0" applyFont="1" applyFill="1" applyBorder="1" applyAlignment="1">
      <alignment horizontal="center" shrinkToFit="1"/>
    </xf>
    <xf numFmtId="0" fontId="4" fillId="33" borderId="0" xfId="0" applyFont="1" applyFill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11" xfId="42" applyNumberFormat="1" applyFont="1" applyBorder="1" applyAlignment="1">
      <alignment horizontal="right" shrinkToFit="1"/>
    </xf>
    <xf numFmtId="169" fontId="4" fillId="0" borderId="10" xfId="42" applyNumberFormat="1" applyFont="1" applyBorder="1" applyAlignment="1">
      <alignment horizontal="center" shrinkToFit="1"/>
    </xf>
    <xf numFmtId="169" fontId="4" fillId="0" borderId="10" xfId="42" applyNumberFormat="1" applyFont="1" applyBorder="1" applyAlignment="1">
      <alignment shrinkToFit="1"/>
    </xf>
    <xf numFmtId="0" fontId="3" fillId="33" borderId="13" xfId="0" applyFont="1" applyFill="1" applyBorder="1" applyAlignment="1">
      <alignment horizontal="center" shrinkToFit="1"/>
    </xf>
    <xf numFmtId="169" fontId="3" fillId="12" borderId="11" xfId="42" applyNumberFormat="1" applyFont="1" applyFill="1" applyBorder="1" applyAlignment="1">
      <alignment shrinkToFit="1"/>
    </xf>
    <xf numFmtId="43" fontId="4" fillId="0" borderId="14" xfId="42" applyNumberFormat="1" applyFont="1" applyBorder="1" applyAlignment="1">
      <alignment horizontal="right" shrinkToFit="1"/>
    </xf>
    <xf numFmtId="0" fontId="3" fillId="33" borderId="15" xfId="0" applyFont="1" applyFill="1" applyBorder="1" applyAlignment="1">
      <alignment horizontal="center" shrinkToFit="1"/>
    </xf>
    <xf numFmtId="0" fontId="3" fillId="33" borderId="0" xfId="0" applyFont="1" applyFill="1" applyAlignment="1">
      <alignment/>
    </xf>
    <xf numFmtId="169" fontId="3" fillId="12" borderId="11" xfId="42" applyNumberFormat="1" applyFont="1" applyFill="1" applyBorder="1" applyAlignment="1">
      <alignment horizontal="right" shrinkToFit="1"/>
    </xf>
    <xf numFmtId="0" fontId="2" fillId="33" borderId="14" xfId="0" applyFont="1" applyFill="1" applyBorder="1" applyAlignment="1">
      <alignment wrapText="1"/>
    </xf>
    <xf numFmtId="169" fontId="3" fillId="33" borderId="12" xfId="42" applyNumberFormat="1" applyFont="1" applyFill="1" applyBorder="1" applyAlignment="1">
      <alignment horizontal="center" shrinkToFit="1"/>
    </xf>
    <xf numFmtId="2" fontId="4" fillId="33" borderId="14" xfId="42" applyNumberFormat="1" applyFont="1" applyFill="1" applyBorder="1" applyAlignment="1">
      <alignment horizontal="right" wrapText="1"/>
    </xf>
    <xf numFmtId="169" fontId="3" fillId="33" borderId="11" xfId="42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2" fillId="33" borderId="14" xfId="0" applyFont="1" applyFill="1" applyBorder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4" fillId="33" borderId="0" xfId="0" applyFont="1" applyFill="1" applyAlignment="1">
      <alignment shrinkToFit="1"/>
    </xf>
    <xf numFmtId="0" fontId="3" fillId="13" borderId="11" xfId="0" applyFont="1" applyFill="1" applyBorder="1" applyAlignment="1">
      <alignment horizontal="center" shrinkToFit="1"/>
    </xf>
    <xf numFmtId="169" fontId="3" fillId="13" borderId="11" xfId="42" applyNumberFormat="1" applyFont="1" applyFill="1" applyBorder="1" applyAlignment="1">
      <alignment horizontal="center" shrinkToFit="1"/>
    </xf>
    <xf numFmtId="0" fontId="3" fillId="13" borderId="16" xfId="0" applyFont="1" applyFill="1" applyBorder="1" applyAlignment="1">
      <alignment horizontal="center" shrinkToFit="1"/>
    </xf>
    <xf numFmtId="169" fontId="3" fillId="13" borderId="16" xfId="42" applyNumberFormat="1" applyFont="1" applyFill="1" applyBorder="1" applyAlignment="1">
      <alignment horizontal="center" shrinkToFit="1"/>
    </xf>
    <xf numFmtId="169" fontId="45" fillId="0" borderId="11" xfId="42" applyNumberFormat="1" applyFont="1" applyBorder="1" applyAlignment="1">
      <alignment horizontal="right" shrinkToFit="1"/>
    </xf>
    <xf numFmtId="169" fontId="45" fillId="0" borderId="13" xfId="42" applyNumberFormat="1" applyFont="1" applyBorder="1" applyAlignment="1">
      <alignment horizontal="right" shrinkToFit="1"/>
    </xf>
    <xf numFmtId="0" fontId="2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 shrinkToFit="1"/>
    </xf>
    <xf numFmtId="169" fontId="45" fillId="0" borderId="12" xfId="42" applyNumberFormat="1" applyFont="1" applyBorder="1" applyAlignment="1">
      <alignment horizontal="right" shrinkToFit="1"/>
    </xf>
    <xf numFmtId="0" fontId="45" fillId="0" borderId="0" xfId="0" applyFont="1" applyAlignment="1">
      <alignment/>
    </xf>
    <xf numFmtId="169" fontId="46" fillId="0" borderId="11" xfId="42" applyNumberFormat="1" applyFont="1" applyBorder="1" applyAlignment="1">
      <alignment horizontal="right" shrinkToFi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shrinkToFit="1"/>
    </xf>
    <xf numFmtId="0" fontId="46" fillId="33" borderId="13" xfId="0" applyFont="1" applyFill="1" applyBorder="1" applyAlignment="1">
      <alignment horizontal="center" shrinkToFit="1"/>
    </xf>
    <xf numFmtId="169" fontId="46" fillId="0" borderId="13" xfId="42" applyNumberFormat="1" applyFont="1" applyBorder="1" applyAlignment="1">
      <alignment horizontal="right" shrinkToFit="1"/>
    </xf>
    <xf numFmtId="0" fontId="46" fillId="7" borderId="11" xfId="0" applyFont="1" applyFill="1" applyBorder="1" applyAlignment="1">
      <alignment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47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190500</xdr:rowOff>
    </xdr:from>
    <xdr:to>
      <xdr:col>14</xdr:col>
      <xdr:colOff>600075</xdr:colOff>
      <xdr:row>1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8010525" y="190500"/>
          <a:ext cx="11144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เอกสารแนบ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45.57421875" style="1" customWidth="1"/>
    <col min="2" max="2" width="5.140625" style="1" bestFit="1" customWidth="1"/>
    <col min="3" max="3" width="11.57421875" style="1" bestFit="1" customWidth="1"/>
    <col min="4" max="6" width="4.7109375" style="1" bestFit="1" customWidth="1"/>
    <col min="7" max="7" width="11.57421875" style="1" bestFit="1" customWidth="1"/>
    <col min="8" max="10" width="4.7109375" style="1" bestFit="1" customWidth="1"/>
    <col min="11" max="11" width="11.57421875" style="1" bestFit="1" customWidth="1"/>
    <col min="12" max="14" width="4.7109375" style="1" bestFit="1" customWidth="1"/>
    <col min="15" max="15" width="11.57421875" style="1" bestFit="1" customWidth="1"/>
    <col min="16" max="58" width="9.140625" style="15" customWidth="1"/>
    <col min="59" max="16384" width="9.140625" style="1" customWidth="1"/>
  </cols>
  <sheetData>
    <row r="1" spans="1:15" ht="23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3.25">
      <c r="A2" s="60" t="str">
        <f>'2 รายละเอียด'!A2:O2</f>
        <v>คณะ  ...................................................................................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58" s="34" customFormat="1" ht="21.75">
      <c r="A3" s="52" t="s">
        <v>3</v>
      </c>
      <c r="B3" s="56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1:58" s="34" customFormat="1" ht="21.75">
      <c r="A4" s="53"/>
      <c r="B4" s="56">
        <v>2568</v>
      </c>
      <c r="C4" s="57"/>
      <c r="D4" s="56">
        <v>2569</v>
      </c>
      <c r="E4" s="57"/>
      <c r="F4" s="57"/>
      <c r="G4" s="57"/>
      <c r="H4" s="56">
        <v>2570</v>
      </c>
      <c r="I4" s="57"/>
      <c r="J4" s="57"/>
      <c r="K4" s="57"/>
      <c r="L4" s="56">
        <v>2571</v>
      </c>
      <c r="M4" s="57"/>
      <c r="N4" s="57"/>
      <c r="O4" s="58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1:58" s="34" customFormat="1" ht="21.75">
      <c r="A5" s="53"/>
      <c r="B5" s="52" t="s">
        <v>1</v>
      </c>
      <c r="C5" s="52" t="s">
        <v>10</v>
      </c>
      <c r="D5" s="59" t="s">
        <v>1</v>
      </c>
      <c r="E5" s="59"/>
      <c r="F5" s="59"/>
      <c r="G5" s="52" t="s">
        <v>10</v>
      </c>
      <c r="H5" s="59" t="s">
        <v>1</v>
      </c>
      <c r="I5" s="59"/>
      <c r="J5" s="59"/>
      <c r="K5" s="52" t="s">
        <v>10</v>
      </c>
      <c r="L5" s="59" t="s">
        <v>1</v>
      </c>
      <c r="M5" s="59"/>
      <c r="N5" s="59"/>
      <c r="O5" s="52" t="s">
        <v>10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58" s="34" customFormat="1" ht="21.75">
      <c r="A6" s="54"/>
      <c r="B6" s="54"/>
      <c r="C6" s="54"/>
      <c r="D6" s="23" t="s">
        <v>6</v>
      </c>
      <c r="E6" s="23" t="s">
        <v>7</v>
      </c>
      <c r="F6" s="23" t="s">
        <v>2</v>
      </c>
      <c r="G6" s="54"/>
      <c r="H6" s="23" t="s">
        <v>6</v>
      </c>
      <c r="I6" s="23" t="s">
        <v>7</v>
      </c>
      <c r="J6" s="23" t="s">
        <v>2</v>
      </c>
      <c r="K6" s="54"/>
      <c r="L6" s="23" t="s">
        <v>6</v>
      </c>
      <c r="M6" s="23" t="s">
        <v>7</v>
      </c>
      <c r="N6" s="23" t="s">
        <v>2</v>
      </c>
      <c r="O6" s="5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15" ht="21.75">
      <c r="A7" s="2" t="s">
        <v>4</v>
      </c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</row>
    <row r="8" spans="1:15" ht="21.75">
      <c r="A8" s="6" t="s">
        <v>8</v>
      </c>
      <c r="B8" s="8">
        <f>'2 รายละเอียด'!B14</f>
        <v>5</v>
      </c>
      <c r="C8" s="7">
        <f>'2 รายละเอียด'!C14</f>
        <v>2142000</v>
      </c>
      <c r="D8" s="7">
        <f>'2 รายละเอียด'!D14</f>
        <v>0</v>
      </c>
      <c r="E8" s="7">
        <f>'2 รายละเอียด'!E14</f>
        <v>0</v>
      </c>
      <c r="F8" s="11">
        <f>'2 รายละเอียด'!F14</f>
        <v>5</v>
      </c>
      <c r="G8" s="11">
        <f>'2 รายละเอียด'!G14</f>
        <v>2227680</v>
      </c>
      <c r="H8" s="11">
        <f>'2 รายละเอียด'!H14</f>
        <v>0</v>
      </c>
      <c r="I8" s="11">
        <f>'2 รายละเอียด'!I14</f>
        <v>0</v>
      </c>
      <c r="J8" s="11">
        <f>'2 รายละเอียด'!J14</f>
        <v>5</v>
      </c>
      <c r="K8" s="11">
        <f>'2 รายละเอียด'!K14</f>
        <v>2316787.2</v>
      </c>
      <c r="L8" s="11">
        <f>'2 รายละเอียด'!L14</f>
        <v>0</v>
      </c>
      <c r="M8" s="11">
        <f>'2 รายละเอียด'!M14</f>
        <v>0</v>
      </c>
      <c r="N8" s="11">
        <f>'2 รายละเอียด'!N14</f>
        <v>5</v>
      </c>
      <c r="O8" s="11">
        <f>'2 รายละเอียด'!O14</f>
        <v>2409458.688</v>
      </c>
    </row>
    <row r="9" spans="1:15" ht="21.75">
      <c r="A9" s="6" t="s">
        <v>9</v>
      </c>
      <c r="B9" s="8">
        <f>'2 รายละเอียด'!B20</f>
        <v>4</v>
      </c>
      <c r="C9" s="8">
        <f>'2 รายละเอียด'!C20</f>
        <v>972000</v>
      </c>
      <c r="D9" s="8">
        <f>'2 รายละเอียด'!D20</f>
        <v>0</v>
      </c>
      <c r="E9" s="8">
        <f>'2 รายละเอียด'!E20</f>
        <v>0</v>
      </c>
      <c r="F9" s="8">
        <f>'2 รายละเอียด'!F20</f>
        <v>4</v>
      </c>
      <c r="G9" s="8">
        <f>'2 รายละเอียด'!G20</f>
        <v>1010880</v>
      </c>
      <c r="H9" s="8">
        <f>'2 รายละเอียด'!H20</f>
        <v>0</v>
      </c>
      <c r="I9" s="8">
        <f>'2 รายละเอียด'!I20</f>
        <v>0</v>
      </c>
      <c r="J9" s="8">
        <f>'2 รายละเอียด'!J20</f>
        <v>4</v>
      </c>
      <c r="K9" s="8">
        <f>'2 รายละเอียด'!K20</f>
        <v>1051315.2</v>
      </c>
      <c r="L9" s="8">
        <f>'2 รายละเอียด'!L20</f>
        <v>0</v>
      </c>
      <c r="M9" s="8">
        <f>'2 รายละเอียด'!M20</f>
        <v>0</v>
      </c>
      <c r="N9" s="8">
        <f>'2 รายละเอียด'!N20</f>
        <v>4</v>
      </c>
      <c r="O9" s="8">
        <f>'2 รายละเอียด'!O20</f>
        <v>1093367.808</v>
      </c>
    </row>
    <row r="10" spans="1:58" s="5" customFormat="1" ht="21.75">
      <c r="A10" s="9" t="s">
        <v>2</v>
      </c>
      <c r="B10" s="21">
        <f>'2 รายละเอียด'!B21</f>
        <v>9</v>
      </c>
      <c r="C10" s="21">
        <f>'2 รายละเอียด'!C21</f>
        <v>3114000</v>
      </c>
      <c r="D10" s="21">
        <f>'2 รายละเอียด'!D21</f>
        <v>0</v>
      </c>
      <c r="E10" s="21">
        <f>'2 รายละเอียด'!E21</f>
        <v>0</v>
      </c>
      <c r="F10" s="21">
        <f>'2 รายละเอียด'!F21</f>
        <v>9</v>
      </c>
      <c r="G10" s="21">
        <f>'2 รายละเอียด'!G21</f>
        <v>3238560</v>
      </c>
      <c r="H10" s="21">
        <f>'2 รายละเอียด'!H21</f>
        <v>0</v>
      </c>
      <c r="I10" s="21">
        <f>'2 รายละเอียด'!I21</f>
        <v>0</v>
      </c>
      <c r="J10" s="21">
        <f>'2 รายละเอียด'!J21</f>
        <v>9</v>
      </c>
      <c r="K10" s="21">
        <f>'2 รายละเอียด'!K21</f>
        <v>3368102.4000000004</v>
      </c>
      <c r="L10" s="21">
        <f>'2 รายละเอียด'!L21</f>
        <v>0</v>
      </c>
      <c r="M10" s="21">
        <f>'2 รายละเอียด'!M21</f>
        <v>0</v>
      </c>
      <c r="N10" s="21">
        <f>'2 รายละเอียด'!N21</f>
        <v>9</v>
      </c>
      <c r="O10" s="21">
        <f>'2 รายละเอียด'!O21</f>
        <v>3502826.4960000003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15" ht="21.75">
      <c r="A11" s="10" t="s">
        <v>17</v>
      </c>
      <c r="B11" s="8"/>
      <c r="C11" s="7"/>
      <c r="D11" s="7"/>
      <c r="E11" s="7"/>
      <c r="F11" s="11"/>
      <c r="G11" s="7"/>
      <c r="H11" s="7"/>
      <c r="I11" s="7"/>
      <c r="J11" s="11"/>
      <c r="K11" s="8"/>
      <c r="L11" s="8"/>
      <c r="M11" s="8"/>
      <c r="N11" s="11"/>
      <c r="O11" s="8"/>
    </row>
    <row r="12" spans="1:15" ht="21.75">
      <c r="A12" s="6" t="s">
        <v>8</v>
      </c>
      <c r="B12" s="8">
        <f>'2 รายละเอียด'!B27</f>
        <v>3</v>
      </c>
      <c r="C12" s="8">
        <f>'2 รายละเอียด'!C27</f>
        <v>1285200</v>
      </c>
      <c r="D12" s="8">
        <f>'2 รายละเอียด'!D27</f>
        <v>0</v>
      </c>
      <c r="E12" s="8">
        <f>'2 รายละเอียด'!E27</f>
        <v>0</v>
      </c>
      <c r="F12" s="8">
        <f>'2 รายละเอียด'!F27</f>
        <v>3</v>
      </c>
      <c r="G12" s="8">
        <f>'2 รายละเอียด'!G27</f>
        <v>1336608</v>
      </c>
      <c r="H12" s="8">
        <f>'2 รายละเอียด'!H27</f>
        <v>0</v>
      </c>
      <c r="I12" s="8">
        <f>'2 รายละเอียด'!I27</f>
        <v>1</v>
      </c>
      <c r="J12" s="8">
        <f>'2 รายละเอียด'!J27</f>
        <v>2</v>
      </c>
      <c r="K12" s="8">
        <f>'2 รายละเอียด'!K27</f>
        <v>926714.88</v>
      </c>
      <c r="L12" s="8">
        <f>'2 รายละเอียด'!L27</f>
        <v>0</v>
      </c>
      <c r="M12" s="8">
        <f>'2 รายละเอียด'!M27</f>
        <v>0</v>
      </c>
      <c r="N12" s="8">
        <f>'2 รายละเอียด'!N27</f>
        <v>2</v>
      </c>
      <c r="O12" s="8">
        <f>'2 รายละเอียด'!O27</f>
        <v>963783.4752</v>
      </c>
    </row>
    <row r="13" spans="1:15" ht="21.75">
      <c r="A13" s="6" t="s">
        <v>9</v>
      </c>
      <c r="B13" s="8">
        <f>'2 รายละเอียด'!B34</f>
        <v>5</v>
      </c>
      <c r="C13" s="8">
        <f>'2 รายละเอียด'!C34</f>
        <v>1215000</v>
      </c>
      <c r="D13" s="8">
        <f>'2 รายละเอียด'!D34</f>
        <v>0</v>
      </c>
      <c r="E13" s="8">
        <f>'2 รายละเอียด'!E34</f>
        <v>0</v>
      </c>
      <c r="F13" s="8">
        <f>'2 รายละเอียด'!F34</f>
        <v>4</v>
      </c>
      <c r="G13" s="8">
        <f>'2 รายละเอียด'!G34</f>
        <v>1010880</v>
      </c>
      <c r="H13" s="8">
        <f>'2 รายละเอียด'!H34</f>
        <v>0</v>
      </c>
      <c r="I13" s="8">
        <f>'2 รายละเอียด'!I34</f>
        <v>0</v>
      </c>
      <c r="J13" s="8">
        <f>'2 รายละเอียด'!J34</f>
        <v>4</v>
      </c>
      <c r="K13" s="8">
        <f>'2 รายละเอียด'!K34</f>
        <v>1051315.2</v>
      </c>
      <c r="L13" s="8">
        <f>'2 รายละเอียด'!L34</f>
        <v>0</v>
      </c>
      <c r="M13" s="8">
        <f>'2 รายละเอียด'!M34</f>
        <v>1</v>
      </c>
      <c r="N13" s="8">
        <f>'2 รายละเอียด'!N34</f>
        <v>3</v>
      </c>
      <c r="O13" s="8">
        <f>'2 รายละเอียด'!O34</f>
        <v>820025.8559999999</v>
      </c>
    </row>
    <row r="14" spans="1:58" s="5" customFormat="1" ht="21.75">
      <c r="A14" s="9" t="s">
        <v>2</v>
      </c>
      <c r="B14" s="21">
        <f>'2 รายละเอียด'!B35</f>
        <v>8</v>
      </c>
      <c r="C14" s="21">
        <f>'2 รายละเอียด'!C35</f>
        <v>2500200</v>
      </c>
      <c r="D14" s="21">
        <f>'2 รายละเอียด'!D35</f>
        <v>0</v>
      </c>
      <c r="E14" s="21">
        <f>'2 รายละเอียด'!E35</f>
        <v>0</v>
      </c>
      <c r="F14" s="21">
        <f>'2 รายละเอียด'!F35</f>
        <v>7</v>
      </c>
      <c r="G14" s="21">
        <f>'2 รายละเอียด'!G35</f>
        <v>2347488</v>
      </c>
      <c r="H14" s="21">
        <f>'2 รายละเอียด'!H35</f>
        <v>0</v>
      </c>
      <c r="I14" s="21">
        <f>'2 รายละเอียด'!I35</f>
        <v>1</v>
      </c>
      <c r="J14" s="21">
        <f>'2 รายละเอียด'!J35</f>
        <v>6</v>
      </c>
      <c r="K14" s="21">
        <f>'2 รายละเอียด'!K35</f>
        <v>1978030.08</v>
      </c>
      <c r="L14" s="21">
        <f>'2 รายละเอียด'!L35</f>
        <v>0</v>
      </c>
      <c r="M14" s="21">
        <f>'2 รายละเอียด'!M35</f>
        <v>1</v>
      </c>
      <c r="N14" s="21">
        <f>'2 รายละเอียด'!N35</f>
        <v>5</v>
      </c>
      <c r="O14" s="21">
        <f>'2 รายละเอียด'!O35</f>
        <v>1783809.3312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15" ht="21.75">
      <c r="A15" s="10" t="s">
        <v>11</v>
      </c>
      <c r="B15" s="8"/>
      <c r="C15" s="7"/>
      <c r="D15" s="8"/>
      <c r="E15" s="8"/>
      <c r="F15" s="8"/>
      <c r="G15" s="7"/>
      <c r="H15" s="8"/>
      <c r="I15" s="8"/>
      <c r="J15" s="8"/>
      <c r="K15" s="8"/>
      <c r="L15" s="8"/>
      <c r="M15" s="8"/>
      <c r="N15" s="8"/>
      <c r="O15" s="8"/>
    </row>
    <row r="16" spans="1:15" ht="21.75">
      <c r="A16" s="6" t="s">
        <v>8</v>
      </c>
      <c r="B16" s="8">
        <f>'2 รายละเอียด'!B39</f>
        <v>1</v>
      </c>
      <c r="C16" s="8">
        <f>'2 รายละเอียด'!C39</f>
        <v>428400</v>
      </c>
      <c r="D16" s="8">
        <f>'2 รายละเอียด'!D39</f>
        <v>0</v>
      </c>
      <c r="E16" s="8">
        <f>'2 รายละเอียด'!E39</f>
        <v>0</v>
      </c>
      <c r="F16" s="8">
        <f>'2 รายละเอียด'!F39</f>
        <v>1</v>
      </c>
      <c r="G16" s="8">
        <f>'2 รายละเอียด'!G39</f>
        <v>445536</v>
      </c>
      <c r="H16" s="8">
        <f>'2 รายละเอียด'!H39</f>
        <v>0</v>
      </c>
      <c r="I16" s="8">
        <f>'2 รายละเอียด'!I39</f>
        <v>0</v>
      </c>
      <c r="J16" s="8">
        <f>'2 รายละเอียด'!J39</f>
        <v>1</v>
      </c>
      <c r="K16" s="8">
        <f>'2 รายละเอียด'!K39</f>
        <v>463357.44</v>
      </c>
      <c r="L16" s="8">
        <f>'2 รายละเอียด'!L39</f>
        <v>0</v>
      </c>
      <c r="M16" s="8">
        <f>'2 รายละเอียด'!M39</f>
        <v>0</v>
      </c>
      <c r="N16" s="8">
        <f>'2 รายละเอียด'!N39</f>
        <v>0</v>
      </c>
      <c r="O16" s="8">
        <f>'2 รายละเอียด'!O39</f>
        <v>0</v>
      </c>
    </row>
    <row r="17" spans="1:15" ht="21.75">
      <c r="A17" s="6" t="s">
        <v>9</v>
      </c>
      <c r="B17" s="8">
        <f>'2 รายละเอียด'!B43</f>
        <v>2</v>
      </c>
      <c r="C17" s="8">
        <f>'2 รายละเอียด'!C43</f>
        <v>486000</v>
      </c>
      <c r="D17" s="8">
        <f>'2 รายละเอียด'!D43</f>
        <v>0</v>
      </c>
      <c r="E17" s="8">
        <f>'2 รายละเอียด'!E43</f>
        <v>0</v>
      </c>
      <c r="F17" s="8">
        <f>'2 รายละเอียด'!F43</f>
        <v>2</v>
      </c>
      <c r="G17" s="8">
        <f>'2 รายละเอียด'!G43</f>
        <v>505440</v>
      </c>
      <c r="H17" s="8">
        <f>'2 รายละเอียด'!H43</f>
        <v>0</v>
      </c>
      <c r="I17" s="8">
        <f>'2 รายละเอียด'!I43</f>
        <v>0</v>
      </c>
      <c r="J17" s="8">
        <f>'2 รายละเอียด'!J43</f>
        <v>2</v>
      </c>
      <c r="K17" s="8">
        <f>'2 รายละเอียด'!K43</f>
        <v>525657.6</v>
      </c>
      <c r="L17" s="8">
        <f>'2 รายละเอียด'!L43</f>
        <v>0</v>
      </c>
      <c r="M17" s="8">
        <f>'2 รายละเอียด'!M43</f>
        <v>0</v>
      </c>
      <c r="N17" s="8">
        <f>'2 รายละเอียด'!N43</f>
        <v>2</v>
      </c>
      <c r="O17" s="8">
        <f>'2 รายละเอียด'!O43</f>
        <v>546683.904</v>
      </c>
    </row>
    <row r="18" spans="1:58" s="5" customFormat="1" ht="21.75">
      <c r="A18" s="9" t="s">
        <v>2</v>
      </c>
      <c r="B18" s="21">
        <f>'2 รายละเอียด'!B44</f>
        <v>3</v>
      </c>
      <c r="C18" s="21">
        <f>'2 รายละเอียด'!C44</f>
        <v>914400</v>
      </c>
      <c r="D18" s="21">
        <f>'2 รายละเอียด'!D44</f>
        <v>0</v>
      </c>
      <c r="E18" s="21">
        <f>'2 รายละเอียด'!E44</f>
        <v>0</v>
      </c>
      <c r="F18" s="21">
        <f>'2 รายละเอียด'!F44</f>
        <v>3</v>
      </c>
      <c r="G18" s="21">
        <f>'2 รายละเอียด'!G44</f>
        <v>950976</v>
      </c>
      <c r="H18" s="21">
        <f>'2 รายละเอียด'!H44</f>
        <v>0</v>
      </c>
      <c r="I18" s="21">
        <f>'2 รายละเอียด'!I44</f>
        <v>0</v>
      </c>
      <c r="J18" s="21">
        <f>'2 รายละเอียด'!J44</f>
        <v>3</v>
      </c>
      <c r="K18" s="21">
        <f>'2 รายละเอียด'!K44</f>
        <v>989015.04</v>
      </c>
      <c r="L18" s="21">
        <f>'2 รายละเอียด'!L44</f>
        <v>0</v>
      </c>
      <c r="M18" s="21">
        <f>'2 รายละเอียด'!M44</f>
        <v>0</v>
      </c>
      <c r="N18" s="21">
        <f>'2 รายละเอียด'!N44</f>
        <v>2</v>
      </c>
      <c r="O18" s="21">
        <f>'2 รายละเอียด'!O44</f>
        <v>546683.904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</row>
    <row r="19" spans="1:15" ht="21.75">
      <c r="A19" s="10" t="s">
        <v>5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</row>
    <row r="20" spans="1:15" ht="21.75">
      <c r="A20" s="12" t="s">
        <v>26</v>
      </c>
      <c r="B20" s="8">
        <f>'2 รายละเอียด'!B50</f>
        <v>3</v>
      </c>
      <c r="C20" s="8">
        <f>'2 รายละเอียด'!C50</f>
        <v>1200000</v>
      </c>
      <c r="D20" s="8">
        <f>'2 รายละเอียด'!D50</f>
        <v>0</v>
      </c>
      <c r="E20" s="8">
        <f>'2 รายละเอียด'!E50</f>
        <v>0</v>
      </c>
      <c r="F20" s="8">
        <f>'2 รายละเอียด'!F50</f>
        <v>3</v>
      </c>
      <c r="G20" s="8">
        <f>'2 รายละเอียด'!G50</f>
        <v>1200000</v>
      </c>
      <c r="H20" s="8">
        <f>'2 รายละเอียด'!H50</f>
        <v>0</v>
      </c>
      <c r="I20" s="8">
        <f>'2 รายละเอียด'!I50</f>
        <v>1</v>
      </c>
      <c r="J20" s="8">
        <f>'2 รายละเอียด'!J50</f>
        <v>2</v>
      </c>
      <c r="K20" s="8">
        <f>'2 รายละเอียด'!K50</f>
        <v>720000</v>
      </c>
      <c r="L20" s="8">
        <f>'2 รายละเอียด'!L50</f>
        <v>0</v>
      </c>
      <c r="M20" s="8">
        <f>'2 รายละเอียด'!M50</f>
        <v>0</v>
      </c>
      <c r="N20" s="8">
        <f>'2 รายละเอียด'!N50</f>
        <v>2</v>
      </c>
      <c r="O20" s="8">
        <f>'2 รายละเอียด'!O50</f>
        <v>720000</v>
      </c>
    </row>
    <row r="21" spans="1:15" ht="21.75">
      <c r="A21" s="12" t="s">
        <v>27</v>
      </c>
      <c r="B21" s="11">
        <f>'2 รายละเอียด'!B57</f>
        <v>1</v>
      </c>
      <c r="C21" s="11">
        <f>'2 รายละเอียด'!C57</f>
        <v>360000</v>
      </c>
      <c r="D21" s="11">
        <f>'2 รายละเอียด'!D57</f>
        <v>1</v>
      </c>
      <c r="E21" s="11">
        <f>'2 รายละเอียด'!E57</f>
        <v>0</v>
      </c>
      <c r="F21" s="11">
        <f>'2 รายละเอียด'!F57</f>
        <v>2</v>
      </c>
      <c r="G21" s="11">
        <f>'2 รายละเอียด'!G57</f>
        <v>720000</v>
      </c>
      <c r="H21" s="11">
        <f>'2 รายละเอียด'!H57</f>
        <v>0</v>
      </c>
      <c r="I21" s="11">
        <f>'2 รายละเอียด'!I57</f>
        <v>0</v>
      </c>
      <c r="J21" s="11">
        <f>'2 รายละเอียด'!J57</f>
        <v>2</v>
      </c>
      <c r="K21" s="11">
        <f>'2 รายละเอียด'!K57</f>
        <v>720000</v>
      </c>
      <c r="L21" s="11">
        <f>'2 รายละเอียด'!L62</f>
        <v>0</v>
      </c>
      <c r="M21" s="11">
        <f>'2 รายละเอียด'!M57</f>
        <v>0</v>
      </c>
      <c r="N21" s="11">
        <f>'2 รายละเอียด'!N57</f>
        <v>2</v>
      </c>
      <c r="O21" s="11">
        <f>'2 รายละเอียด'!O57</f>
        <v>720000</v>
      </c>
    </row>
    <row r="22" spans="1:15" ht="21.75">
      <c r="A22" s="12" t="s">
        <v>31</v>
      </c>
      <c r="B22" s="11">
        <f>'2 รายละเอียด'!B62</f>
        <v>0</v>
      </c>
      <c r="C22" s="11">
        <f>'2 รายละเอียด'!C62</f>
        <v>0</v>
      </c>
      <c r="D22" s="11">
        <f>'2 รายละเอียด'!D62</f>
        <v>1</v>
      </c>
      <c r="E22" s="11">
        <f>'2 รายละเอียด'!E62</f>
        <v>0</v>
      </c>
      <c r="F22" s="11">
        <f>'2 รายละเอียด'!F62</f>
        <v>1</v>
      </c>
      <c r="G22" s="11">
        <f>'2 รายละเอียด'!G62</f>
        <v>360000</v>
      </c>
      <c r="H22" s="11">
        <f>'2 รายละเอียด'!H62</f>
        <v>0</v>
      </c>
      <c r="I22" s="11">
        <f>'2 รายละเอียด'!I62</f>
        <v>0</v>
      </c>
      <c r="J22" s="11">
        <f>'2 รายละเอียด'!J62</f>
        <v>1</v>
      </c>
      <c r="K22" s="11">
        <f>'2 รายละเอียด'!K62</f>
        <v>360000</v>
      </c>
      <c r="L22" s="11">
        <f>'2 รายละเอียด'!L62</f>
        <v>0</v>
      </c>
      <c r="M22" s="11">
        <f>'2 รายละเอียด'!M62</f>
        <v>0</v>
      </c>
      <c r="N22" s="11">
        <f>'2 รายละเอียด'!N62</f>
        <v>1</v>
      </c>
      <c r="O22" s="11">
        <f>'2 รายละเอียด'!O62</f>
        <v>360000</v>
      </c>
    </row>
    <row r="23" spans="1:15" ht="21.75">
      <c r="A23" s="12" t="s">
        <v>30</v>
      </c>
      <c r="B23" s="11">
        <f>'2 รายละเอียด'!B68</f>
        <v>2</v>
      </c>
      <c r="C23" s="11">
        <f>'2 รายละเอียด'!C68</f>
        <v>480000</v>
      </c>
      <c r="D23" s="11">
        <f>'2 รายละเอียด'!D68</f>
        <v>2</v>
      </c>
      <c r="E23" s="11">
        <f>'2 รายละเอียด'!E68</f>
        <v>0</v>
      </c>
      <c r="F23" s="11">
        <f>'2 รายละเอียด'!F68</f>
        <v>4</v>
      </c>
      <c r="G23" s="11">
        <f>'2 รายละเอียด'!G68</f>
        <v>960000</v>
      </c>
      <c r="H23" s="11">
        <f>'2 รายละเอียด'!H68</f>
        <v>0</v>
      </c>
      <c r="I23" s="11">
        <f>'2 รายละเอียด'!I68</f>
        <v>0</v>
      </c>
      <c r="J23" s="11">
        <f>'2 รายละเอียด'!J68</f>
        <v>4</v>
      </c>
      <c r="K23" s="11">
        <f>'2 รายละเอียด'!K68</f>
        <v>960000</v>
      </c>
      <c r="L23" s="11">
        <f>'2 รายละเอียด'!L68</f>
        <v>0</v>
      </c>
      <c r="M23" s="11">
        <f>'2 รายละเอียด'!M68</f>
        <v>0</v>
      </c>
      <c r="N23" s="11">
        <f>'2 รายละเอียด'!N68</f>
        <v>4</v>
      </c>
      <c r="O23" s="11">
        <f>'2 รายละเอียด'!O68</f>
        <v>960000</v>
      </c>
    </row>
    <row r="24" spans="1:58" s="5" customFormat="1" ht="21.75">
      <c r="A24" s="9" t="s">
        <v>2</v>
      </c>
      <c r="B24" s="25">
        <f>'2 รายละเอียด'!B69</f>
        <v>6</v>
      </c>
      <c r="C24" s="25">
        <f>'2 รายละเอียด'!C69</f>
        <v>2040000</v>
      </c>
      <c r="D24" s="25">
        <f>'2 รายละเอียด'!D69</f>
        <v>4</v>
      </c>
      <c r="E24" s="25">
        <f>'2 รายละเอียด'!E69</f>
        <v>0</v>
      </c>
      <c r="F24" s="25">
        <f>'2 รายละเอียด'!F69</f>
        <v>10</v>
      </c>
      <c r="G24" s="25">
        <f>'2 รายละเอียด'!G69</f>
        <v>3240000</v>
      </c>
      <c r="H24" s="25">
        <f>'2 รายละเอียด'!H69</f>
        <v>0</v>
      </c>
      <c r="I24" s="25">
        <f>'2 รายละเอียด'!I69</f>
        <v>1</v>
      </c>
      <c r="J24" s="25">
        <f>'2 รายละเอียด'!J69</f>
        <v>9</v>
      </c>
      <c r="K24" s="25">
        <f>'2 รายละเอียด'!K69</f>
        <v>2760000</v>
      </c>
      <c r="L24" s="25">
        <f>'2 รายละเอียด'!L69</f>
        <v>0</v>
      </c>
      <c r="M24" s="25">
        <f>'2 รายละเอียด'!M69</f>
        <v>0</v>
      </c>
      <c r="N24" s="25">
        <f>'2 รายละเอียด'!N69</f>
        <v>9</v>
      </c>
      <c r="O24" s="25">
        <f>'2 รายละเอียด'!O69</f>
        <v>2760000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s="24" customFormat="1" ht="21.75">
      <c r="A25" s="10" t="s">
        <v>28</v>
      </c>
      <c r="B25" s="29">
        <f>'2 รายละเอียด'!B70</f>
        <v>26</v>
      </c>
      <c r="C25" s="29">
        <f>'2 รายละเอียด'!C70</f>
        <v>8568600</v>
      </c>
      <c r="D25" s="29">
        <f>'2 รายละเอียด'!D70</f>
        <v>4</v>
      </c>
      <c r="E25" s="29">
        <f>'2 รายละเอียด'!E70</f>
        <v>0</v>
      </c>
      <c r="F25" s="29">
        <f>'2 รายละเอียด'!F70</f>
        <v>29</v>
      </c>
      <c r="G25" s="29">
        <f>'2 รายละเอียด'!G70</f>
        <v>9777024</v>
      </c>
      <c r="H25" s="29">
        <f>'2 รายละเอียด'!H70</f>
        <v>0</v>
      </c>
      <c r="I25" s="29">
        <f>'2 รายละเอียด'!I70</f>
        <v>2</v>
      </c>
      <c r="J25" s="29">
        <f>'2 รายละเอียด'!J70</f>
        <v>27</v>
      </c>
      <c r="K25" s="29">
        <f>'2 รายละเอียด'!K70</f>
        <v>9095147.52</v>
      </c>
      <c r="L25" s="29">
        <f>'2 รายละเอียด'!L70</f>
        <v>0</v>
      </c>
      <c r="M25" s="29">
        <f>'2 รายละเอียด'!M70</f>
        <v>1</v>
      </c>
      <c r="N25" s="29">
        <f>'2 รายละเอียด'!N70</f>
        <v>25</v>
      </c>
      <c r="O25" s="29">
        <f>'2 รายละเอียด'!O70</f>
        <v>8593319.7312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15" ht="21.75">
      <c r="A26" s="12" t="s">
        <v>12</v>
      </c>
      <c r="B26" s="11">
        <f>'2 รายละเอียด'!B71</f>
        <v>0</v>
      </c>
      <c r="C26" s="11">
        <f>'2 รายละเอียด'!C71</f>
        <v>40000000</v>
      </c>
      <c r="D26" s="11">
        <f>'2 รายละเอียด'!D71</f>
        <v>0</v>
      </c>
      <c r="E26" s="11">
        <f>'2 รายละเอียด'!E71</f>
        <v>0</v>
      </c>
      <c r="F26" s="11">
        <f>'2 รายละเอียด'!F71</f>
        <v>0</v>
      </c>
      <c r="G26" s="11">
        <f>'2 รายละเอียด'!G71</f>
        <v>43000000</v>
      </c>
      <c r="H26" s="11">
        <f>'2 รายละเอียด'!H71</f>
        <v>0</v>
      </c>
      <c r="I26" s="11">
        <f>'2 รายละเอียด'!I71</f>
        <v>0</v>
      </c>
      <c r="J26" s="11">
        <f>'2 รายละเอียด'!J71</f>
        <v>0</v>
      </c>
      <c r="K26" s="11">
        <f>'2 รายละเอียด'!K71</f>
        <v>44000000</v>
      </c>
      <c r="L26" s="11">
        <f>'2 รายละเอียด'!L71</f>
        <v>0</v>
      </c>
      <c r="M26" s="11">
        <f>'2 รายละเอียด'!M71</f>
        <v>0</v>
      </c>
      <c r="N26" s="11">
        <f>'2 รายละเอียด'!N71</f>
        <v>0</v>
      </c>
      <c r="O26" s="11">
        <f>'2 รายละเอียด'!O71</f>
        <v>42000000</v>
      </c>
    </row>
    <row r="27" spans="1:58" s="14" customFormat="1" ht="21.75">
      <c r="A27" s="32" t="s">
        <v>13</v>
      </c>
      <c r="B27" s="22">
        <f>'2 รายละเอียด'!B72</f>
        <v>0</v>
      </c>
      <c r="C27" s="22">
        <f>'2 รายละเอียด'!C72</f>
        <v>21.4215</v>
      </c>
      <c r="D27" s="22">
        <f>'2 รายละเอียด'!D72</f>
        <v>0</v>
      </c>
      <c r="E27" s="22">
        <f>'2 รายละเอียด'!E72</f>
        <v>0</v>
      </c>
      <c r="F27" s="22">
        <f>'2 รายละเอียด'!F72</f>
        <v>0</v>
      </c>
      <c r="G27" s="22">
        <f>'2 รายละเอียด'!G72</f>
        <v>22.73726511627907</v>
      </c>
      <c r="H27" s="22">
        <f>'2 รายละเอียด'!H72</f>
        <v>0</v>
      </c>
      <c r="I27" s="22">
        <f>'2 รายละเอียด'!I72</f>
        <v>0</v>
      </c>
      <c r="J27" s="22">
        <f>'2 รายละเอียด'!J72</f>
        <v>0</v>
      </c>
      <c r="K27" s="22">
        <f>'2 รายละเอียด'!K72</f>
        <v>20.670789818181817</v>
      </c>
      <c r="L27" s="22">
        <f>'2 รายละเอียด'!L72</f>
        <v>0</v>
      </c>
      <c r="M27" s="22">
        <f>'2 รายละเอียด'!M72</f>
        <v>0</v>
      </c>
      <c r="N27" s="22">
        <f>'2 รายละเอียด'!N72</f>
        <v>0</v>
      </c>
      <c r="O27" s="22">
        <f>'2 รายละเอียด'!O72</f>
        <v>20.460285074285714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15" ht="21.75">
      <c r="A28" s="42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9" ht="21.75">
      <c r="A29" s="16"/>
      <c r="B29" s="16"/>
      <c r="C29" s="15"/>
      <c r="D29" s="15"/>
      <c r="E29" s="15"/>
      <c r="F29" s="15"/>
      <c r="G29" s="15"/>
      <c r="H29" s="15"/>
      <c r="I29" s="15"/>
    </row>
  </sheetData>
  <sheetProtection/>
  <mergeCells count="16">
    <mergeCell ref="G5:G6"/>
    <mergeCell ref="B5:B6"/>
    <mergeCell ref="C5:C6"/>
    <mergeCell ref="K5:K6"/>
    <mergeCell ref="O5:O6"/>
    <mergeCell ref="D5:F5"/>
    <mergeCell ref="A3:A6"/>
    <mergeCell ref="A1:O1"/>
    <mergeCell ref="B3:O3"/>
    <mergeCell ref="D4:G4"/>
    <mergeCell ref="H4:K4"/>
    <mergeCell ref="H5:J5"/>
    <mergeCell ref="B4:C4"/>
    <mergeCell ref="A2:O2"/>
    <mergeCell ref="L4:O4"/>
    <mergeCell ref="L5:N5"/>
  </mergeCells>
  <printOptions horizontalCentered="1"/>
  <pageMargins left="0.5905511811023623" right="0.1968503937007874" top="0.17" bottom="0.1968503937007874" header="0.11811023622047245" footer="0.1574803149606299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77" sqref="A77"/>
    </sheetView>
  </sheetViews>
  <sheetFormatPr defaultColWidth="9.140625" defaultRowHeight="15"/>
  <cols>
    <col min="1" max="1" width="45.7109375" style="1" customWidth="1"/>
    <col min="2" max="2" width="5.140625" style="1" bestFit="1" customWidth="1"/>
    <col min="3" max="3" width="11.57421875" style="1" bestFit="1" customWidth="1"/>
    <col min="4" max="5" width="4.7109375" style="1" bestFit="1" customWidth="1"/>
    <col min="6" max="6" width="4.28125" style="1" bestFit="1" customWidth="1"/>
    <col min="7" max="7" width="11.57421875" style="1" bestFit="1" customWidth="1"/>
    <col min="8" max="9" width="4.7109375" style="1" bestFit="1" customWidth="1"/>
    <col min="10" max="10" width="4.28125" style="1" bestFit="1" customWidth="1"/>
    <col min="11" max="11" width="11.57421875" style="1" bestFit="1" customWidth="1"/>
    <col min="12" max="14" width="4.7109375" style="1" bestFit="1" customWidth="1"/>
    <col min="15" max="15" width="11.57421875" style="1" bestFit="1" customWidth="1"/>
    <col min="16" max="16384" width="9.140625" style="1" customWidth="1"/>
  </cols>
  <sheetData>
    <row r="1" spans="1:15" ht="23.2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3.2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5" customFormat="1" ht="21.75">
      <c r="A3" s="52" t="s">
        <v>3</v>
      </c>
      <c r="B3" s="56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35" customFormat="1" ht="21.75">
      <c r="A4" s="53"/>
      <c r="B4" s="56">
        <v>2568</v>
      </c>
      <c r="C4" s="57"/>
      <c r="D4" s="56">
        <v>2569</v>
      </c>
      <c r="E4" s="57"/>
      <c r="F4" s="57"/>
      <c r="G4" s="57"/>
      <c r="H4" s="56">
        <v>2570</v>
      </c>
      <c r="I4" s="57"/>
      <c r="J4" s="57"/>
      <c r="K4" s="57"/>
      <c r="L4" s="56">
        <v>2571</v>
      </c>
      <c r="M4" s="57"/>
      <c r="N4" s="57"/>
      <c r="O4" s="58"/>
    </row>
    <row r="5" spans="1:15" s="35" customFormat="1" ht="21.75">
      <c r="A5" s="53"/>
      <c r="B5" s="52" t="s">
        <v>1</v>
      </c>
      <c r="C5" s="52" t="s">
        <v>10</v>
      </c>
      <c r="D5" s="59" t="s">
        <v>1</v>
      </c>
      <c r="E5" s="59"/>
      <c r="F5" s="59"/>
      <c r="G5" s="52" t="s">
        <v>10</v>
      </c>
      <c r="H5" s="59" t="s">
        <v>1</v>
      </c>
      <c r="I5" s="59"/>
      <c r="J5" s="59"/>
      <c r="K5" s="52" t="s">
        <v>10</v>
      </c>
      <c r="L5" s="59" t="s">
        <v>1</v>
      </c>
      <c r="M5" s="59"/>
      <c r="N5" s="59"/>
      <c r="O5" s="52" t="s">
        <v>10</v>
      </c>
    </row>
    <row r="6" spans="1:15" s="35" customFormat="1" ht="21.75">
      <c r="A6" s="54"/>
      <c r="B6" s="54"/>
      <c r="C6" s="54"/>
      <c r="D6" s="23" t="s">
        <v>6</v>
      </c>
      <c r="E6" s="23" t="s">
        <v>7</v>
      </c>
      <c r="F6" s="23" t="s">
        <v>2</v>
      </c>
      <c r="G6" s="54"/>
      <c r="H6" s="23" t="s">
        <v>6</v>
      </c>
      <c r="I6" s="23" t="s">
        <v>7</v>
      </c>
      <c r="J6" s="23" t="s">
        <v>2</v>
      </c>
      <c r="K6" s="54"/>
      <c r="L6" s="23" t="s">
        <v>6</v>
      </c>
      <c r="M6" s="23" t="s">
        <v>7</v>
      </c>
      <c r="N6" s="23" t="s">
        <v>2</v>
      </c>
      <c r="O6" s="54"/>
    </row>
    <row r="7" spans="1:15" s="5" customFormat="1" ht="21.7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</row>
    <row r="8" spans="1:15" s="5" customFormat="1" ht="21.75">
      <c r="A8" s="6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21.75">
      <c r="A9" s="6" t="s">
        <v>20</v>
      </c>
      <c r="B9" s="40">
        <v>1</v>
      </c>
      <c r="C9" s="40">
        <f>35700*B9*12</f>
        <v>428400</v>
      </c>
      <c r="D9" s="40"/>
      <c r="E9" s="40"/>
      <c r="F9" s="40">
        <v>1</v>
      </c>
      <c r="G9" s="40">
        <f>C9*4/100+C9</f>
        <v>445536</v>
      </c>
      <c r="H9" s="40"/>
      <c r="I9" s="40"/>
      <c r="J9" s="40">
        <v>1</v>
      </c>
      <c r="K9" s="40">
        <f aca="true" t="shared" si="0" ref="K9:K19">G9*4/100+G9</f>
        <v>463357.44</v>
      </c>
      <c r="L9" s="40"/>
      <c r="M9" s="40"/>
      <c r="N9" s="40">
        <v>1</v>
      </c>
      <c r="O9" s="40">
        <f>K9*4/100+K9</f>
        <v>481891.7376</v>
      </c>
    </row>
    <row r="10" spans="1:15" ht="21.75">
      <c r="A10" s="6" t="s">
        <v>20</v>
      </c>
      <c r="B10" s="40">
        <v>1</v>
      </c>
      <c r="C10" s="40">
        <f>35700*B10*12</f>
        <v>428400</v>
      </c>
      <c r="D10" s="40"/>
      <c r="E10" s="40"/>
      <c r="F10" s="40">
        <v>1</v>
      </c>
      <c r="G10" s="40">
        <f>C10*4/100+C10</f>
        <v>445536</v>
      </c>
      <c r="H10" s="40"/>
      <c r="I10" s="40"/>
      <c r="J10" s="40">
        <v>1</v>
      </c>
      <c r="K10" s="40">
        <f t="shared" si="0"/>
        <v>463357.44</v>
      </c>
      <c r="L10" s="40"/>
      <c r="M10" s="40"/>
      <c r="N10" s="40">
        <v>1</v>
      </c>
      <c r="O10" s="40">
        <f>K10*4/100+K10</f>
        <v>481891.7376</v>
      </c>
    </row>
    <row r="11" spans="1:15" ht="21.75">
      <c r="A11" s="6" t="s">
        <v>20</v>
      </c>
      <c r="B11" s="40">
        <v>1</v>
      </c>
      <c r="C11" s="40">
        <f>35700*B11*12</f>
        <v>428400</v>
      </c>
      <c r="D11" s="40"/>
      <c r="E11" s="40"/>
      <c r="F11" s="40">
        <v>1</v>
      </c>
      <c r="G11" s="40">
        <f>C11*4/100+C11</f>
        <v>445536</v>
      </c>
      <c r="H11" s="40"/>
      <c r="I11" s="40"/>
      <c r="J11" s="40">
        <v>1</v>
      </c>
      <c r="K11" s="40">
        <f t="shared" si="0"/>
        <v>463357.44</v>
      </c>
      <c r="L11" s="40"/>
      <c r="M11" s="40"/>
      <c r="N11" s="40">
        <v>1</v>
      </c>
      <c r="O11" s="40">
        <f>K11*4/100+K11</f>
        <v>481891.7376</v>
      </c>
    </row>
    <row r="12" spans="1:15" ht="21.75">
      <c r="A12" s="6" t="s">
        <v>20</v>
      </c>
      <c r="B12" s="40">
        <v>1</v>
      </c>
      <c r="C12" s="40">
        <f>35700*B12*12</f>
        <v>428400</v>
      </c>
      <c r="D12" s="40"/>
      <c r="E12" s="40"/>
      <c r="F12" s="40">
        <v>1</v>
      </c>
      <c r="G12" s="40">
        <f>C12*4/100+C12</f>
        <v>445536</v>
      </c>
      <c r="H12" s="40"/>
      <c r="I12" s="40"/>
      <c r="J12" s="40">
        <v>1</v>
      </c>
      <c r="K12" s="40">
        <f t="shared" si="0"/>
        <v>463357.44</v>
      </c>
      <c r="L12" s="40"/>
      <c r="M12" s="40"/>
      <c r="N12" s="40">
        <v>1</v>
      </c>
      <c r="O12" s="40">
        <f>K12*4/100+K12</f>
        <v>481891.7376</v>
      </c>
    </row>
    <row r="13" spans="1:15" ht="21.75">
      <c r="A13" s="6" t="s">
        <v>20</v>
      </c>
      <c r="B13" s="40">
        <v>1</v>
      </c>
      <c r="C13" s="40">
        <f>35700*B13*12</f>
        <v>428400</v>
      </c>
      <c r="D13" s="40"/>
      <c r="E13" s="40"/>
      <c r="F13" s="40">
        <v>1</v>
      </c>
      <c r="G13" s="40">
        <f>C13*4/100+C13</f>
        <v>445536</v>
      </c>
      <c r="H13" s="40"/>
      <c r="I13" s="40"/>
      <c r="J13" s="40">
        <v>1</v>
      </c>
      <c r="K13" s="40">
        <f t="shared" si="0"/>
        <v>463357.44</v>
      </c>
      <c r="L13" s="40"/>
      <c r="M13" s="40"/>
      <c r="N13" s="40">
        <v>1</v>
      </c>
      <c r="O13" s="40">
        <f>K13*4/100+K13</f>
        <v>481891.7376</v>
      </c>
    </row>
    <row r="14" spans="1:15" s="24" customFormat="1" ht="21.75">
      <c r="A14" s="10" t="s">
        <v>2</v>
      </c>
      <c r="B14" s="29">
        <f>SUM(B9:B13)</f>
        <v>5</v>
      </c>
      <c r="C14" s="29">
        <f aca="true" t="shared" si="1" ref="C14:O14">SUM(C9:C13)</f>
        <v>2142000</v>
      </c>
      <c r="D14" s="29">
        <f t="shared" si="1"/>
        <v>0</v>
      </c>
      <c r="E14" s="29">
        <f t="shared" si="1"/>
        <v>0</v>
      </c>
      <c r="F14" s="29">
        <f t="shared" si="1"/>
        <v>5</v>
      </c>
      <c r="G14" s="29">
        <f t="shared" si="1"/>
        <v>2227680</v>
      </c>
      <c r="H14" s="29">
        <f t="shared" si="1"/>
        <v>0</v>
      </c>
      <c r="I14" s="29">
        <f t="shared" si="1"/>
        <v>0</v>
      </c>
      <c r="J14" s="29">
        <f t="shared" si="1"/>
        <v>5</v>
      </c>
      <c r="K14" s="29">
        <f t="shared" si="1"/>
        <v>2316787.2</v>
      </c>
      <c r="L14" s="29">
        <f t="shared" si="1"/>
        <v>0</v>
      </c>
      <c r="M14" s="29">
        <f t="shared" si="1"/>
        <v>0</v>
      </c>
      <c r="N14" s="29">
        <f t="shared" si="1"/>
        <v>5</v>
      </c>
      <c r="O14" s="29">
        <f t="shared" si="1"/>
        <v>2409458.688</v>
      </c>
    </row>
    <row r="15" spans="1:15" s="5" customFormat="1" ht="21.75">
      <c r="A15" s="6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21.75">
      <c r="A16" s="6" t="s">
        <v>21</v>
      </c>
      <c r="B16" s="40">
        <v>1</v>
      </c>
      <c r="C16" s="40">
        <f>20250*B16*12</f>
        <v>243000</v>
      </c>
      <c r="D16" s="40"/>
      <c r="E16" s="40"/>
      <c r="F16" s="40">
        <v>1</v>
      </c>
      <c r="G16" s="40">
        <f>C16*4/100+C16</f>
        <v>252720</v>
      </c>
      <c r="H16" s="40"/>
      <c r="I16" s="40"/>
      <c r="J16" s="40">
        <v>1</v>
      </c>
      <c r="K16" s="40">
        <f t="shared" si="0"/>
        <v>262828.8</v>
      </c>
      <c r="L16" s="40"/>
      <c r="M16" s="40"/>
      <c r="N16" s="40">
        <v>1</v>
      </c>
      <c r="O16" s="40">
        <f>K16*4/100+K16</f>
        <v>273341.952</v>
      </c>
    </row>
    <row r="17" spans="1:15" ht="21.75">
      <c r="A17" s="6" t="s">
        <v>24</v>
      </c>
      <c r="B17" s="40">
        <v>1</v>
      </c>
      <c r="C17" s="40">
        <f>20250*B17*12</f>
        <v>243000</v>
      </c>
      <c r="D17" s="40"/>
      <c r="E17" s="40"/>
      <c r="F17" s="40">
        <v>1</v>
      </c>
      <c r="G17" s="40">
        <f>C17*4/100+C17</f>
        <v>252720</v>
      </c>
      <c r="H17" s="40"/>
      <c r="I17" s="40"/>
      <c r="J17" s="40">
        <v>1</v>
      </c>
      <c r="K17" s="40">
        <f t="shared" si="0"/>
        <v>262828.8</v>
      </c>
      <c r="L17" s="40"/>
      <c r="M17" s="40"/>
      <c r="N17" s="40">
        <v>1</v>
      </c>
      <c r="O17" s="40">
        <f>K17*4/100+K17</f>
        <v>273341.952</v>
      </c>
    </row>
    <row r="18" spans="1:15" ht="21.75">
      <c r="A18" s="6" t="s">
        <v>22</v>
      </c>
      <c r="B18" s="40">
        <v>1</v>
      </c>
      <c r="C18" s="40">
        <f>20250*B18*12</f>
        <v>243000</v>
      </c>
      <c r="D18" s="40"/>
      <c r="E18" s="40"/>
      <c r="F18" s="40">
        <v>1</v>
      </c>
      <c r="G18" s="40">
        <f>C18*4/100+C18</f>
        <v>252720</v>
      </c>
      <c r="H18" s="40"/>
      <c r="I18" s="40"/>
      <c r="J18" s="40">
        <v>1</v>
      </c>
      <c r="K18" s="40">
        <f t="shared" si="0"/>
        <v>262828.8</v>
      </c>
      <c r="L18" s="40"/>
      <c r="M18" s="40"/>
      <c r="N18" s="40">
        <v>1</v>
      </c>
      <c r="O18" s="40">
        <f>K18*4/100+K18</f>
        <v>273341.952</v>
      </c>
    </row>
    <row r="19" spans="1:15" ht="21.75">
      <c r="A19" s="6" t="s">
        <v>23</v>
      </c>
      <c r="B19" s="40">
        <v>1</v>
      </c>
      <c r="C19" s="40">
        <f>20250*B19*12</f>
        <v>243000</v>
      </c>
      <c r="D19" s="40"/>
      <c r="E19" s="40"/>
      <c r="F19" s="40">
        <v>1</v>
      </c>
      <c r="G19" s="40">
        <f>C19*4/100+C19</f>
        <v>252720</v>
      </c>
      <c r="H19" s="40"/>
      <c r="I19" s="40"/>
      <c r="J19" s="40">
        <v>1</v>
      </c>
      <c r="K19" s="40">
        <f t="shared" si="0"/>
        <v>262828.8</v>
      </c>
      <c r="L19" s="40"/>
      <c r="M19" s="40"/>
      <c r="N19" s="40">
        <v>1</v>
      </c>
      <c r="O19" s="40">
        <f>K19*4/100+K19</f>
        <v>273341.952</v>
      </c>
    </row>
    <row r="20" spans="1:15" s="5" customFormat="1" ht="21.75">
      <c r="A20" s="10" t="s">
        <v>2</v>
      </c>
      <c r="B20" s="17">
        <f>SUM(B16:B19)</f>
        <v>4</v>
      </c>
      <c r="C20" s="17">
        <f aca="true" t="shared" si="2" ref="C20:O20">SUM(C16:C19)</f>
        <v>972000</v>
      </c>
      <c r="D20" s="17">
        <f t="shared" si="2"/>
        <v>0</v>
      </c>
      <c r="E20" s="17">
        <f t="shared" si="2"/>
        <v>0</v>
      </c>
      <c r="F20" s="17">
        <f t="shared" si="2"/>
        <v>4</v>
      </c>
      <c r="G20" s="17">
        <f t="shared" si="2"/>
        <v>1010880</v>
      </c>
      <c r="H20" s="17">
        <f t="shared" si="2"/>
        <v>0</v>
      </c>
      <c r="I20" s="17">
        <f t="shared" si="2"/>
        <v>0</v>
      </c>
      <c r="J20" s="17">
        <f t="shared" si="2"/>
        <v>4</v>
      </c>
      <c r="K20" s="17">
        <f t="shared" si="2"/>
        <v>1051315.2</v>
      </c>
      <c r="L20" s="17">
        <f t="shared" si="2"/>
        <v>0</v>
      </c>
      <c r="M20" s="17">
        <f t="shared" si="2"/>
        <v>0</v>
      </c>
      <c r="N20" s="17">
        <f t="shared" si="2"/>
        <v>4</v>
      </c>
      <c r="O20" s="17">
        <f t="shared" si="2"/>
        <v>1093367.808</v>
      </c>
    </row>
    <row r="21" spans="1:15" s="5" customFormat="1" ht="21.75">
      <c r="A21" s="36" t="s">
        <v>28</v>
      </c>
      <c r="B21" s="37">
        <f>B14+B20</f>
        <v>9</v>
      </c>
      <c r="C21" s="37">
        <f aca="true" t="shared" si="3" ref="C21:O21">C14+C20</f>
        <v>3114000</v>
      </c>
      <c r="D21" s="37">
        <f t="shared" si="3"/>
        <v>0</v>
      </c>
      <c r="E21" s="37">
        <f t="shared" si="3"/>
        <v>0</v>
      </c>
      <c r="F21" s="37">
        <f t="shared" si="3"/>
        <v>9</v>
      </c>
      <c r="G21" s="37">
        <f t="shared" si="3"/>
        <v>3238560</v>
      </c>
      <c r="H21" s="37">
        <f t="shared" si="3"/>
        <v>0</v>
      </c>
      <c r="I21" s="37">
        <f t="shared" si="3"/>
        <v>0</v>
      </c>
      <c r="J21" s="37">
        <f t="shared" si="3"/>
        <v>9</v>
      </c>
      <c r="K21" s="37">
        <f t="shared" si="3"/>
        <v>3368102.4000000004</v>
      </c>
      <c r="L21" s="37">
        <f t="shared" si="3"/>
        <v>0</v>
      </c>
      <c r="M21" s="37">
        <f t="shared" si="3"/>
        <v>0</v>
      </c>
      <c r="N21" s="37">
        <f t="shared" si="3"/>
        <v>9</v>
      </c>
      <c r="O21" s="37">
        <f t="shared" si="3"/>
        <v>3502826.4960000003</v>
      </c>
    </row>
    <row r="22" spans="1:15" ht="21.75">
      <c r="A22" s="10" t="s">
        <v>17</v>
      </c>
      <c r="B22" s="8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  <c r="O22" s="8"/>
    </row>
    <row r="23" spans="1:15" s="5" customFormat="1" ht="21.75">
      <c r="A23" s="6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1.75">
      <c r="A24" s="6" t="s">
        <v>20</v>
      </c>
      <c r="B24" s="40">
        <v>1</v>
      </c>
      <c r="C24" s="40">
        <f>35700*B24*12</f>
        <v>428400</v>
      </c>
      <c r="D24" s="40"/>
      <c r="E24" s="40"/>
      <c r="F24" s="40">
        <v>1</v>
      </c>
      <c r="G24" s="40">
        <f>C24*4/100+C24</f>
        <v>445536</v>
      </c>
      <c r="H24" s="40"/>
      <c r="I24" s="40"/>
      <c r="J24" s="40">
        <v>1</v>
      </c>
      <c r="K24" s="40">
        <f>G24*4/100+G24</f>
        <v>463357.44</v>
      </c>
      <c r="L24" s="40"/>
      <c r="M24" s="40"/>
      <c r="N24" s="40">
        <v>1</v>
      </c>
      <c r="O24" s="40">
        <f>K24*4/100+K24</f>
        <v>481891.7376</v>
      </c>
    </row>
    <row r="25" spans="1:15" ht="21.75">
      <c r="A25" s="6" t="s">
        <v>20</v>
      </c>
      <c r="B25" s="40">
        <v>1</v>
      </c>
      <c r="C25" s="40">
        <f>35700*B25*12</f>
        <v>428400</v>
      </c>
      <c r="D25" s="40"/>
      <c r="E25" s="40"/>
      <c r="F25" s="40">
        <v>1</v>
      </c>
      <c r="G25" s="40">
        <f>C25*4/100+C25</f>
        <v>445536</v>
      </c>
      <c r="H25" s="40"/>
      <c r="I25" s="40"/>
      <c r="J25" s="40">
        <v>1</v>
      </c>
      <c r="K25" s="40">
        <f>G25*4/100+G25</f>
        <v>463357.44</v>
      </c>
      <c r="L25" s="40"/>
      <c r="M25" s="40"/>
      <c r="N25" s="40">
        <v>1</v>
      </c>
      <c r="O25" s="40">
        <f>K25*4/100+K25</f>
        <v>481891.7376</v>
      </c>
    </row>
    <row r="26" spans="1:15" ht="21.75">
      <c r="A26" s="6" t="s">
        <v>20</v>
      </c>
      <c r="B26" s="40">
        <v>1</v>
      </c>
      <c r="C26" s="40">
        <f>35700*B26*12</f>
        <v>428400</v>
      </c>
      <c r="D26" s="40"/>
      <c r="E26" s="40"/>
      <c r="F26" s="40">
        <v>1</v>
      </c>
      <c r="G26" s="40">
        <f>C26*4/100+C26</f>
        <v>445536</v>
      </c>
      <c r="H26" s="40"/>
      <c r="I26" s="40">
        <v>1</v>
      </c>
      <c r="J26" s="40"/>
      <c r="K26" s="40">
        <v>0</v>
      </c>
      <c r="L26" s="40"/>
      <c r="M26" s="40"/>
      <c r="N26" s="40"/>
      <c r="O26" s="40">
        <v>0</v>
      </c>
    </row>
    <row r="27" spans="1:15" s="5" customFormat="1" ht="21.75">
      <c r="A27" s="10" t="s">
        <v>2</v>
      </c>
      <c r="B27" s="17">
        <f>SUM(B24:B26)</f>
        <v>3</v>
      </c>
      <c r="C27" s="17">
        <f aca="true" t="shared" si="4" ref="C27:O27">SUM(C24:C26)</f>
        <v>1285200</v>
      </c>
      <c r="D27" s="17">
        <f t="shared" si="4"/>
        <v>0</v>
      </c>
      <c r="E27" s="17">
        <f t="shared" si="4"/>
        <v>0</v>
      </c>
      <c r="F27" s="17">
        <f t="shared" si="4"/>
        <v>3</v>
      </c>
      <c r="G27" s="17">
        <f t="shared" si="4"/>
        <v>1336608</v>
      </c>
      <c r="H27" s="17">
        <f t="shared" si="4"/>
        <v>0</v>
      </c>
      <c r="I27" s="17">
        <f t="shared" si="4"/>
        <v>1</v>
      </c>
      <c r="J27" s="17">
        <f t="shared" si="4"/>
        <v>2</v>
      </c>
      <c r="K27" s="17">
        <f t="shared" si="4"/>
        <v>926714.88</v>
      </c>
      <c r="L27" s="17">
        <f t="shared" si="4"/>
        <v>0</v>
      </c>
      <c r="M27" s="17">
        <f t="shared" si="4"/>
        <v>0</v>
      </c>
      <c r="N27" s="17">
        <f t="shared" si="4"/>
        <v>2</v>
      </c>
      <c r="O27" s="17">
        <f t="shared" si="4"/>
        <v>963783.4752</v>
      </c>
    </row>
    <row r="28" spans="1:15" s="5" customFormat="1" ht="21.75">
      <c r="A28" s="6" t="s">
        <v>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1.75">
      <c r="A29" s="6" t="s">
        <v>21</v>
      </c>
      <c r="B29" s="40">
        <v>1</v>
      </c>
      <c r="C29" s="40">
        <f>20250*B29*12</f>
        <v>243000</v>
      </c>
      <c r="D29" s="40"/>
      <c r="E29" s="40"/>
      <c r="F29" s="40">
        <v>1</v>
      </c>
      <c r="G29" s="40">
        <f>C29*4/100+C29</f>
        <v>252720</v>
      </c>
      <c r="H29" s="40"/>
      <c r="I29" s="40"/>
      <c r="J29" s="40">
        <v>1</v>
      </c>
      <c r="K29" s="40">
        <f>G29*4/100+G29</f>
        <v>262828.8</v>
      </c>
      <c r="L29" s="40"/>
      <c r="M29" s="40"/>
      <c r="N29" s="40">
        <v>1</v>
      </c>
      <c r="O29" s="40">
        <f>K29*4/100+K29</f>
        <v>273341.952</v>
      </c>
    </row>
    <row r="30" spans="1:15" ht="21.75">
      <c r="A30" s="6" t="s">
        <v>21</v>
      </c>
      <c r="B30" s="40">
        <v>1</v>
      </c>
      <c r="C30" s="40">
        <f>20250*B30*12</f>
        <v>243000</v>
      </c>
      <c r="D30" s="40"/>
      <c r="E30" s="40"/>
      <c r="F30" s="40">
        <v>1</v>
      </c>
      <c r="G30" s="40">
        <f>C30*4/100+C30</f>
        <v>252720</v>
      </c>
      <c r="H30" s="40"/>
      <c r="I30" s="40"/>
      <c r="J30" s="40">
        <v>1</v>
      </c>
      <c r="K30" s="40">
        <f>G30*4/100+G30</f>
        <v>262828.8</v>
      </c>
      <c r="L30" s="40"/>
      <c r="M30" s="40"/>
      <c r="N30" s="40">
        <v>1</v>
      </c>
      <c r="O30" s="40">
        <f>K30*4/100+K30</f>
        <v>273341.952</v>
      </c>
    </row>
    <row r="31" spans="1:15" ht="21.75">
      <c r="A31" s="6" t="s">
        <v>24</v>
      </c>
      <c r="B31" s="40">
        <v>1</v>
      </c>
      <c r="C31" s="40">
        <f>20250*B31*12</f>
        <v>243000</v>
      </c>
      <c r="D31" s="40"/>
      <c r="E31" s="40"/>
      <c r="F31" s="40">
        <v>1</v>
      </c>
      <c r="G31" s="40">
        <f>C31*4/100+C31</f>
        <v>252720</v>
      </c>
      <c r="H31" s="40"/>
      <c r="I31" s="40"/>
      <c r="J31" s="40">
        <v>1</v>
      </c>
      <c r="K31" s="40">
        <f>G31*4/100+G31</f>
        <v>262828.8</v>
      </c>
      <c r="L31" s="40"/>
      <c r="M31" s="40"/>
      <c r="N31" s="40">
        <v>1</v>
      </c>
      <c r="O31" s="40">
        <f>K31*4/100+K31</f>
        <v>273341.952</v>
      </c>
    </row>
    <row r="32" spans="1:15" ht="21.75">
      <c r="A32" s="6" t="s">
        <v>22</v>
      </c>
      <c r="B32" s="40">
        <v>1</v>
      </c>
      <c r="C32" s="40">
        <f>20250*B32*12</f>
        <v>243000</v>
      </c>
      <c r="D32" s="40"/>
      <c r="E32" s="40"/>
      <c r="F32" s="40">
        <v>1</v>
      </c>
      <c r="G32" s="40">
        <f>C32*4/100+C32</f>
        <v>252720</v>
      </c>
      <c r="H32" s="40"/>
      <c r="I32" s="40"/>
      <c r="J32" s="40">
        <v>1</v>
      </c>
      <c r="K32" s="40">
        <f>G32*4/100+G32</f>
        <v>262828.8</v>
      </c>
      <c r="L32" s="40"/>
      <c r="M32" s="40">
        <v>1</v>
      </c>
      <c r="N32" s="40"/>
      <c r="O32" s="40">
        <v>0</v>
      </c>
    </row>
    <row r="33" spans="1:15" ht="21.75">
      <c r="A33" s="6" t="s">
        <v>15</v>
      </c>
      <c r="B33" s="40">
        <v>1</v>
      </c>
      <c r="C33" s="40">
        <f>20250*B33*12</f>
        <v>243000</v>
      </c>
      <c r="D33" s="40"/>
      <c r="E33" s="40"/>
      <c r="F33" s="40"/>
      <c r="G33" s="40">
        <v>0</v>
      </c>
      <c r="H33" s="40"/>
      <c r="I33" s="40"/>
      <c r="J33" s="40"/>
      <c r="K33" s="40">
        <v>0</v>
      </c>
      <c r="L33" s="40"/>
      <c r="M33" s="40"/>
      <c r="N33" s="40"/>
      <c r="O33" s="40">
        <v>0</v>
      </c>
    </row>
    <row r="34" spans="1:15" s="5" customFormat="1" ht="21.75">
      <c r="A34" s="10" t="s">
        <v>2</v>
      </c>
      <c r="B34" s="17">
        <f>SUM(B29:B33)</f>
        <v>5</v>
      </c>
      <c r="C34" s="17">
        <f aca="true" t="shared" si="5" ref="C34:O34">SUM(C29:C33)</f>
        <v>1215000</v>
      </c>
      <c r="D34" s="17">
        <f t="shared" si="5"/>
        <v>0</v>
      </c>
      <c r="E34" s="17">
        <f t="shared" si="5"/>
        <v>0</v>
      </c>
      <c r="F34" s="17">
        <f t="shared" si="5"/>
        <v>4</v>
      </c>
      <c r="G34" s="17">
        <f t="shared" si="5"/>
        <v>1010880</v>
      </c>
      <c r="H34" s="17">
        <f t="shared" si="5"/>
        <v>0</v>
      </c>
      <c r="I34" s="17">
        <f t="shared" si="5"/>
        <v>0</v>
      </c>
      <c r="J34" s="17">
        <f t="shared" si="5"/>
        <v>4</v>
      </c>
      <c r="K34" s="17">
        <f t="shared" si="5"/>
        <v>1051315.2</v>
      </c>
      <c r="L34" s="17">
        <f t="shared" si="5"/>
        <v>0</v>
      </c>
      <c r="M34" s="17">
        <f t="shared" si="5"/>
        <v>1</v>
      </c>
      <c r="N34" s="17">
        <f t="shared" si="5"/>
        <v>3</v>
      </c>
      <c r="O34" s="17">
        <f t="shared" si="5"/>
        <v>820025.8559999999</v>
      </c>
    </row>
    <row r="35" spans="1:15" s="5" customFormat="1" ht="21.75">
      <c r="A35" s="36" t="s">
        <v>28</v>
      </c>
      <c r="B35" s="37">
        <f>B27+B34</f>
        <v>8</v>
      </c>
      <c r="C35" s="37">
        <f aca="true" t="shared" si="6" ref="C35:O35">C27+C34</f>
        <v>2500200</v>
      </c>
      <c r="D35" s="37">
        <f t="shared" si="6"/>
        <v>0</v>
      </c>
      <c r="E35" s="37">
        <f t="shared" si="6"/>
        <v>0</v>
      </c>
      <c r="F35" s="37">
        <f t="shared" si="6"/>
        <v>7</v>
      </c>
      <c r="G35" s="37">
        <f t="shared" si="6"/>
        <v>2347488</v>
      </c>
      <c r="H35" s="37">
        <f t="shared" si="6"/>
        <v>0</v>
      </c>
      <c r="I35" s="37">
        <f t="shared" si="6"/>
        <v>1</v>
      </c>
      <c r="J35" s="37">
        <f t="shared" si="6"/>
        <v>6</v>
      </c>
      <c r="K35" s="37">
        <f t="shared" si="6"/>
        <v>1978030.08</v>
      </c>
      <c r="L35" s="37">
        <f t="shared" si="6"/>
        <v>0</v>
      </c>
      <c r="M35" s="37">
        <f t="shared" si="6"/>
        <v>1</v>
      </c>
      <c r="N35" s="37">
        <f t="shared" si="6"/>
        <v>5</v>
      </c>
      <c r="O35" s="37">
        <f t="shared" si="6"/>
        <v>1783809.3312</v>
      </c>
    </row>
    <row r="36" spans="1:15" ht="21.75">
      <c r="A36" s="10" t="s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5" customFormat="1" ht="21.75">
      <c r="A37" s="6" t="s">
        <v>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1.75">
      <c r="A38" s="6" t="s">
        <v>20</v>
      </c>
      <c r="B38" s="40">
        <v>1</v>
      </c>
      <c r="C38" s="40">
        <f>35700*B38*12</f>
        <v>428400</v>
      </c>
      <c r="D38" s="40"/>
      <c r="E38" s="40"/>
      <c r="F38" s="40">
        <v>1</v>
      </c>
      <c r="G38" s="40">
        <f>C38*4/100+C38</f>
        <v>445536</v>
      </c>
      <c r="H38" s="40"/>
      <c r="I38" s="40"/>
      <c r="J38" s="40">
        <v>1</v>
      </c>
      <c r="K38" s="40">
        <f>G38*4/100+G38</f>
        <v>463357.44</v>
      </c>
      <c r="L38" s="40"/>
      <c r="M38" s="40"/>
      <c r="N38" s="40"/>
      <c r="O38" s="40">
        <v>0</v>
      </c>
    </row>
    <row r="39" spans="1:15" s="5" customFormat="1" ht="21.75">
      <c r="A39" s="10" t="s">
        <v>2</v>
      </c>
      <c r="B39" s="17">
        <f>SUM(B38)</f>
        <v>1</v>
      </c>
      <c r="C39" s="17">
        <f aca="true" t="shared" si="7" ref="C39:O39">SUM(C38)</f>
        <v>428400</v>
      </c>
      <c r="D39" s="17">
        <f t="shared" si="7"/>
        <v>0</v>
      </c>
      <c r="E39" s="17">
        <f t="shared" si="7"/>
        <v>0</v>
      </c>
      <c r="F39" s="17">
        <f t="shared" si="7"/>
        <v>1</v>
      </c>
      <c r="G39" s="17">
        <f t="shared" si="7"/>
        <v>445536</v>
      </c>
      <c r="H39" s="17">
        <f t="shared" si="7"/>
        <v>0</v>
      </c>
      <c r="I39" s="17">
        <f t="shared" si="7"/>
        <v>0</v>
      </c>
      <c r="J39" s="17">
        <f t="shared" si="7"/>
        <v>1</v>
      </c>
      <c r="K39" s="17">
        <f t="shared" si="7"/>
        <v>463357.44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0</v>
      </c>
    </row>
    <row r="40" spans="1:15" s="5" customFormat="1" ht="21.75">
      <c r="A40" s="6" t="s">
        <v>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21.75">
      <c r="A41" s="6" t="s">
        <v>21</v>
      </c>
      <c r="B41" s="41">
        <v>1</v>
      </c>
      <c r="C41" s="40">
        <f>20250*B41*12</f>
        <v>243000</v>
      </c>
      <c r="D41" s="41"/>
      <c r="E41" s="41"/>
      <c r="F41" s="41">
        <v>1</v>
      </c>
      <c r="G41" s="40">
        <f>C41*4/100+C41</f>
        <v>252720</v>
      </c>
      <c r="H41" s="41"/>
      <c r="I41" s="41"/>
      <c r="J41" s="41">
        <v>1</v>
      </c>
      <c r="K41" s="40">
        <f>G41*4/100+G41</f>
        <v>262828.8</v>
      </c>
      <c r="L41" s="41"/>
      <c r="M41" s="41"/>
      <c r="N41" s="41">
        <v>1</v>
      </c>
      <c r="O41" s="40">
        <f>K41*4/100+K41</f>
        <v>273341.952</v>
      </c>
    </row>
    <row r="42" spans="1:15" ht="21.75">
      <c r="A42" s="6" t="s">
        <v>24</v>
      </c>
      <c r="B42" s="41">
        <v>1</v>
      </c>
      <c r="C42" s="40">
        <f>20250*B42*12</f>
        <v>243000</v>
      </c>
      <c r="D42" s="41"/>
      <c r="E42" s="41"/>
      <c r="F42" s="41">
        <v>1</v>
      </c>
      <c r="G42" s="40">
        <f>C42*4/100+C42</f>
        <v>252720</v>
      </c>
      <c r="H42" s="41"/>
      <c r="I42" s="41"/>
      <c r="J42" s="41">
        <v>1</v>
      </c>
      <c r="K42" s="40">
        <f>G42*4/100+G42</f>
        <v>262828.8</v>
      </c>
      <c r="L42" s="41"/>
      <c r="M42" s="41"/>
      <c r="N42" s="41">
        <v>1</v>
      </c>
      <c r="O42" s="40">
        <f>K42*4/100+K42</f>
        <v>273341.952</v>
      </c>
    </row>
    <row r="43" spans="1:15" s="24" customFormat="1" ht="21.75">
      <c r="A43" s="20" t="s">
        <v>2</v>
      </c>
      <c r="B43" s="29">
        <f>SUM(B41:B42)</f>
        <v>2</v>
      </c>
      <c r="C43" s="29">
        <f aca="true" t="shared" si="8" ref="C43:O43">SUM(C41:C42)</f>
        <v>486000</v>
      </c>
      <c r="D43" s="29">
        <f t="shared" si="8"/>
        <v>0</v>
      </c>
      <c r="E43" s="29">
        <f t="shared" si="8"/>
        <v>0</v>
      </c>
      <c r="F43" s="29">
        <f t="shared" si="8"/>
        <v>2</v>
      </c>
      <c r="G43" s="29">
        <f t="shared" si="8"/>
        <v>505440</v>
      </c>
      <c r="H43" s="29">
        <f t="shared" si="8"/>
        <v>0</v>
      </c>
      <c r="I43" s="29">
        <f t="shared" si="8"/>
        <v>0</v>
      </c>
      <c r="J43" s="29">
        <f t="shared" si="8"/>
        <v>2</v>
      </c>
      <c r="K43" s="29">
        <f t="shared" si="8"/>
        <v>525657.6</v>
      </c>
      <c r="L43" s="29">
        <f t="shared" si="8"/>
        <v>0</v>
      </c>
      <c r="M43" s="29">
        <f t="shared" si="8"/>
        <v>0</v>
      </c>
      <c r="N43" s="29">
        <f t="shared" si="8"/>
        <v>2</v>
      </c>
      <c r="O43" s="29">
        <f t="shared" si="8"/>
        <v>546683.904</v>
      </c>
    </row>
    <row r="44" spans="1:15" s="5" customFormat="1" ht="22.5" thickBot="1">
      <c r="A44" s="38" t="s">
        <v>28</v>
      </c>
      <c r="B44" s="39">
        <f>B39+B43</f>
        <v>3</v>
      </c>
      <c r="C44" s="39">
        <f aca="true" t="shared" si="9" ref="C44:O44">C39+C43</f>
        <v>914400</v>
      </c>
      <c r="D44" s="39">
        <f t="shared" si="9"/>
        <v>0</v>
      </c>
      <c r="E44" s="39">
        <f t="shared" si="9"/>
        <v>0</v>
      </c>
      <c r="F44" s="39">
        <f t="shared" si="9"/>
        <v>3</v>
      </c>
      <c r="G44" s="39">
        <f t="shared" si="9"/>
        <v>950976</v>
      </c>
      <c r="H44" s="39">
        <f t="shared" si="9"/>
        <v>0</v>
      </c>
      <c r="I44" s="39">
        <f t="shared" si="9"/>
        <v>0</v>
      </c>
      <c r="J44" s="39">
        <f t="shared" si="9"/>
        <v>3</v>
      </c>
      <c r="K44" s="39">
        <f t="shared" si="9"/>
        <v>989015.04</v>
      </c>
      <c r="L44" s="39">
        <f t="shared" si="9"/>
        <v>0</v>
      </c>
      <c r="M44" s="39">
        <f t="shared" si="9"/>
        <v>0</v>
      </c>
      <c r="N44" s="39">
        <f t="shared" si="9"/>
        <v>2</v>
      </c>
      <c r="O44" s="39">
        <f t="shared" si="9"/>
        <v>546683.904</v>
      </c>
    </row>
    <row r="45" spans="1:15" s="45" customFormat="1" ht="21.75">
      <c r="A45" s="43" t="s">
        <v>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47" customFormat="1" ht="21.75">
      <c r="A46" s="51" t="s">
        <v>26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s="45" customFormat="1" ht="21.75">
      <c r="A47" s="48" t="s">
        <v>18</v>
      </c>
      <c r="B47" s="40">
        <v>1</v>
      </c>
      <c r="C47" s="40">
        <f>30000*B47*12</f>
        <v>360000</v>
      </c>
      <c r="D47" s="40"/>
      <c r="E47" s="40"/>
      <c r="F47" s="40">
        <v>1</v>
      </c>
      <c r="G47" s="40">
        <f>30000*F47*12</f>
        <v>360000</v>
      </c>
      <c r="H47" s="40"/>
      <c r="I47" s="40"/>
      <c r="J47" s="40">
        <v>1</v>
      </c>
      <c r="K47" s="40">
        <f>30000*J47*12</f>
        <v>360000</v>
      </c>
      <c r="L47" s="40"/>
      <c r="M47" s="40"/>
      <c r="N47" s="40">
        <v>1</v>
      </c>
      <c r="O47" s="40">
        <f>30000*N47*12</f>
        <v>360000</v>
      </c>
    </row>
    <row r="48" spans="1:15" s="45" customFormat="1" ht="21.75">
      <c r="A48" s="48" t="s">
        <v>18</v>
      </c>
      <c r="B48" s="40">
        <v>1</v>
      </c>
      <c r="C48" s="40">
        <f>30000*B48*12</f>
        <v>360000</v>
      </c>
      <c r="D48" s="40"/>
      <c r="E48" s="40"/>
      <c r="F48" s="40">
        <v>1</v>
      </c>
      <c r="G48" s="40">
        <f>30000*F48*12</f>
        <v>360000</v>
      </c>
      <c r="H48" s="40"/>
      <c r="I48" s="40"/>
      <c r="J48" s="40">
        <v>1</v>
      </c>
      <c r="K48" s="40">
        <f>30000*J48*12</f>
        <v>360000</v>
      </c>
      <c r="L48" s="40"/>
      <c r="M48" s="40"/>
      <c r="N48" s="40">
        <v>1</v>
      </c>
      <c r="O48" s="40">
        <f>30000*N48*12</f>
        <v>360000</v>
      </c>
    </row>
    <row r="49" spans="1:15" s="45" customFormat="1" ht="21.75">
      <c r="A49" s="48" t="s">
        <v>19</v>
      </c>
      <c r="B49" s="40">
        <v>1</v>
      </c>
      <c r="C49" s="40">
        <f>40000*B49*12</f>
        <v>480000</v>
      </c>
      <c r="D49" s="40"/>
      <c r="E49" s="40"/>
      <c r="F49" s="40">
        <v>1</v>
      </c>
      <c r="G49" s="40">
        <f>40000*F49*12</f>
        <v>480000</v>
      </c>
      <c r="H49" s="40"/>
      <c r="I49" s="40">
        <v>1</v>
      </c>
      <c r="J49" s="40"/>
      <c r="K49" s="40"/>
      <c r="L49" s="40"/>
      <c r="M49" s="40"/>
      <c r="N49" s="40"/>
      <c r="O49" s="40"/>
    </row>
    <row r="50" spans="1:15" s="47" customFormat="1" ht="21.75">
      <c r="A50" s="49" t="s">
        <v>2</v>
      </c>
      <c r="B50" s="46">
        <f>SUM(B47:B49)</f>
        <v>3</v>
      </c>
      <c r="C50" s="46">
        <f aca="true" t="shared" si="10" ref="C50:O50">SUM(C47:C49)</f>
        <v>1200000</v>
      </c>
      <c r="D50" s="46">
        <f t="shared" si="10"/>
        <v>0</v>
      </c>
      <c r="E50" s="46">
        <f t="shared" si="10"/>
        <v>0</v>
      </c>
      <c r="F50" s="46">
        <f t="shared" si="10"/>
        <v>3</v>
      </c>
      <c r="G50" s="46">
        <f t="shared" si="10"/>
        <v>1200000</v>
      </c>
      <c r="H50" s="46">
        <f t="shared" si="10"/>
        <v>0</v>
      </c>
      <c r="I50" s="46">
        <f t="shared" si="10"/>
        <v>1</v>
      </c>
      <c r="J50" s="46">
        <f t="shared" si="10"/>
        <v>2</v>
      </c>
      <c r="K50" s="46">
        <f t="shared" si="10"/>
        <v>720000</v>
      </c>
      <c r="L50" s="46">
        <f t="shared" si="10"/>
        <v>0</v>
      </c>
      <c r="M50" s="46">
        <f t="shared" si="10"/>
        <v>0</v>
      </c>
      <c r="N50" s="46">
        <f t="shared" si="10"/>
        <v>2</v>
      </c>
      <c r="O50" s="46">
        <f t="shared" si="10"/>
        <v>720000</v>
      </c>
    </row>
    <row r="51" spans="1:15" s="47" customFormat="1" ht="21.75">
      <c r="A51" s="51" t="s">
        <v>27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s="45" customFormat="1" ht="21.75">
      <c r="A52" s="48" t="s">
        <v>36</v>
      </c>
      <c r="B52" s="40">
        <v>1</v>
      </c>
      <c r="C52" s="40">
        <f>30000*B52*12</f>
        <v>360000</v>
      </c>
      <c r="D52" s="40"/>
      <c r="E52" s="40"/>
      <c r="F52" s="40">
        <v>1</v>
      </c>
      <c r="G52" s="40">
        <f>30000*F52*12</f>
        <v>360000</v>
      </c>
      <c r="H52" s="40"/>
      <c r="I52" s="40"/>
      <c r="J52" s="40">
        <v>1</v>
      </c>
      <c r="K52" s="40">
        <f>30000*J52*12</f>
        <v>360000</v>
      </c>
      <c r="L52" s="40"/>
      <c r="M52" s="40"/>
      <c r="N52" s="40">
        <v>1</v>
      </c>
      <c r="O52" s="40">
        <f>30000*N52*12</f>
        <v>360000</v>
      </c>
    </row>
    <row r="53" spans="1:15" s="45" customFormat="1" ht="21.75">
      <c r="A53" s="48" t="s">
        <v>38</v>
      </c>
      <c r="B53" s="40"/>
      <c r="C53" s="40"/>
      <c r="D53" s="40">
        <v>1</v>
      </c>
      <c r="E53" s="40"/>
      <c r="F53" s="40">
        <v>1</v>
      </c>
      <c r="G53" s="40">
        <f>30000*F53*12</f>
        <v>360000</v>
      </c>
      <c r="H53" s="40"/>
      <c r="I53" s="40"/>
      <c r="J53" s="40">
        <v>1</v>
      </c>
      <c r="K53" s="40">
        <f>30000*J53*12</f>
        <v>360000</v>
      </c>
      <c r="L53" s="40"/>
      <c r="M53" s="40"/>
      <c r="N53" s="40">
        <v>1</v>
      </c>
      <c r="O53" s="40">
        <f>30000*N53*12</f>
        <v>360000</v>
      </c>
    </row>
    <row r="54" spans="1:15" s="45" customFormat="1" ht="21.75">
      <c r="A54" s="48" t="s">
        <v>24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s="45" customFormat="1" ht="21.75">
      <c r="A55" s="48" t="s">
        <v>39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s="45" customFormat="1" ht="21.75">
      <c r="A56" s="48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s="47" customFormat="1" ht="21.75">
      <c r="A57" s="49" t="s">
        <v>2</v>
      </c>
      <c r="B57" s="46">
        <f>SUM(B52:B53)</f>
        <v>1</v>
      </c>
      <c r="C57" s="46">
        <f aca="true" t="shared" si="11" ref="C57:O57">SUM(C52:C53)</f>
        <v>360000</v>
      </c>
      <c r="D57" s="46">
        <f t="shared" si="11"/>
        <v>1</v>
      </c>
      <c r="E57" s="46">
        <f t="shared" si="11"/>
        <v>0</v>
      </c>
      <c r="F57" s="46">
        <f t="shared" si="11"/>
        <v>2</v>
      </c>
      <c r="G57" s="46">
        <f t="shared" si="11"/>
        <v>720000</v>
      </c>
      <c r="H57" s="46">
        <f t="shared" si="11"/>
        <v>0</v>
      </c>
      <c r="I57" s="46">
        <f t="shared" si="11"/>
        <v>0</v>
      </c>
      <c r="J57" s="46">
        <f t="shared" si="11"/>
        <v>2</v>
      </c>
      <c r="K57" s="46">
        <f t="shared" si="11"/>
        <v>720000</v>
      </c>
      <c r="L57" s="46">
        <f t="shared" si="11"/>
        <v>0</v>
      </c>
      <c r="M57" s="46">
        <f t="shared" si="11"/>
        <v>0</v>
      </c>
      <c r="N57" s="46">
        <f t="shared" si="11"/>
        <v>2</v>
      </c>
      <c r="O57" s="46">
        <f t="shared" si="11"/>
        <v>720000</v>
      </c>
    </row>
    <row r="58" spans="1:15" s="45" customFormat="1" ht="21.75">
      <c r="A58" s="51" t="s">
        <v>31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s="45" customFormat="1" ht="21.75">
      <c r="A59" s="48" t="s">
        <v>40</v>
      </c>
      <c r="B59" s="40"/>
      <c r="C59" s="40"/>
      <c r="D59" s="40">
        <v>1</v>
      </c>
      <c r="E59" s="40"/>
      <c r="F59" s="40">
        <v>1</v>
      </c>
      <c r="G59" s="40">
        <f>30000*F59*12</f>
        <v>360000</v>
      </c>
      <c r="H59" s="40"/>
      <c r="I59" s="40"/>
      <c r="J59" s="40">
        <v>1</v>
      </c>
      <c r="K59" s="40">
        <f>30000*J59*12</f>
        <v>360000</v>
      </c>
      <c r="L59" s="40"/>
      <c r="M59" s="40"/>
      <c r="N59" s="40">
        <v>1</v>
      </c>
      <c r="O59" s="40">
        <f>30000*N59*12</f>
        <v>360000</v>
      </c>
    </row>
    <row r="60" spans="1:15" s="45" customFormat="1" ht="21.75">
      <c r="A60" s="48" t="s">
        <v>41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s="45" customFormat="1" ht="21.75">
      <c r="A61" s="48" t="s">
        <v>15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s="47" customFormat="1" ht="21.75">
      <c r="A62" s="49" t="s">
        <v>2</v>
      </c>
      <c r="B62" s="46">
        <f aca="true" t="shared" si="12" ref="B62:O62">SUM(B59)</f>
        <v>0</v>
      </c>
      <c r="C62" s="46">
        <f t="shared" si="12"/>
        <v>0</v>
      </c>
      <c r="D62" s="46">
        <f t="shared" si="12"/>
        <v>1</v>
      </c>
      <c r="E62" s="46">
        <f t="shared" si="12"/>
        <v>0</v>
      </c>
      <c r="F62" s="46">
        <f t="shared" si="12"/>
        <v>1</v>
      </c>
      <c r="G62" s="46">
        <f t="shared" si="12"/>
        <v>360000</v>
      </c>
      <c r="H62" s="46">
        <f t="shared" si="12"/>
        <v>0</v>
      </c>
      <c r="I62" s="46">
        <f t="shared" si="12"/>
        <v>0</v>
      </c>
      <c r="J62" s="46">
        <f t="shared" si="12"/>
        <v>1</v>
      </c>
      <c r="K62" s="46">
        <f t="shared" si="12"/>
        <v>360000</v>
      </c>
      <c r="L62" s="46">
        <f t="shared" si="12"/>
        <v>0</v>
      </c>
      <c r="M62" s="46">
        <f t="shared" si="12"/>
        <v>0</v>
      </c>
      <c r="N62" s="46">
        <f t="shared" si="12"/>
        <v>1</v>
      </c>
      <c r="O62" s="46">
        <f t="shared" si="12"/>
        <v>360000</v>
      </c>
    </row>
    <row r="63" spans="1:15" s="45" customFormat="1" ht="21.75">
      <c r="A63" s="51" t="s">
        <v>30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45" customFormat="1" ht="21.75">
      <c r="A64" s="48" t="s">
        <v>16</v>
      </c>
      <c r="B64" s="40">
        <v>1</v>
      </c>
      <c r="C64" s="40">
        <f>20000*B64*12</f>
        <v>240000</v>
      </c>
      <c r="D64" s="40"/>
      <c r="E64" s="40"/>
      <c r="F64" s="40">
        <v>1</v>
      </c>
      <c r="G64" s="40">
        <f>20000*F64*12</f>
        <v>240000</v>
      </c>
      <c r="H64" s="40"/>
      <c r="I64" s="40"/>
      <c r="J64" s="40">
        <v>1</v>
      </c>
      <c r="K64" s="40">
        <f>20000*J64*12</f>
        <v>240000</v>
      </c>
      <c r="L64" s="40"/>
      <c r="M64" s="40"/>
      <c r="N64" s="40">
        <v>1</v>
      </c>
      <c r="O64" s="40">
        <f>20000*N64*12</f>
        <v>240000</v>
      </c>
    </row>
    <row r="65" spans="1:15" s="45" customFormat="1" ht="21.75">
      <c r="A65" s="48" t="s">
        <v>16</v>
      </c>
      <c r="B65" s="40">
        <v>1</v>
      </c>
      <c r="C65" s="40">
        <f>20000*B65*12</f>
        <v>240000</v>
      </c>
      <c r="D65" s="40"/>
      <c r="E65" s="40"/>
      <c r="F65" s="40">
        <v>1</v>
      </c>
      <c r="G65" s="40">
        <f>20000*F65*12</f>
        <v>240000</v>
      </c>
      <c r="H65" s="40"/>
      <c r="I65" s="40"/>
      <c r="J65" s="40">
        <v>1</v>
      </c>
      <c r="K65" s="40">
        <f>20000*J65*12</f>
        <v>240000</v>
      </c>
      <c r="L65" s="40"/>
      <c r="M65" s="40"/>
      <c r="N65" s="40">
        <v>1</v>
      </c>
      <c r="O65" s="40">
        <f>20000*N65*12</f>
        <v>240000</v>
      </c>
    </row>
    <row r="66" spans="1:15" s="45" customFormat="1" ht="21.75">
      <c r="A66" s="48" t="s">
        <v>16</v>
      </c>
      <c r="B66" s="40"/>
      <c r="C66" s="40"/>
      <c r="D66" s="40">
        <v>1</v>
      </c>
      <c r="E66" s="40"/>
      <c r="F66" s="40">
        <v>1</v>
      </c>
      <c r="G66" s="40">
        <f>20000*F66*12</f>
        <v>240000</v>
      </c>
      <c r="H66" s="40"/>
      <c r="I66" s="40"/>
      <c r="J66" s="40">
        <v>1</v>
      </c>
      <c r="K66" s="40">
        <f>20000*J66*12</f>
        <v>240000</v>
      </c>
      <c r="L66" s="40"/>
      <c r="M66" s="40"/>
      <c r="N66" s="40">
        <v>1</v>
      </c>
      <c r="O66" s="40">
        <f>20000*N66*12</f>
        <v>240000</v>
      </c>
    </row>
    <row r="67" spans="1:15" s="45" customFormat="1" ht="21.75">
      <c r="A67" s="48" t="s">
        <v>16</v>
      </c>
      <c r="B67" s="40"/>
      <c r="C67" s="40"/>
      <c r="D67" s="40">
        <v>1</v>
      </c>
      <c r="E67" s="40"/>
      <c r="F67" s="40">
        <v>1</v>
      </c>
      <c r="G67" s="40">
        <f>20000*F67*12</f>
        <v>240000</v>
      </c>
      <c r="H67" s="40"/>
      <c r="I67" s="40"/>
      <c r="J67" s="40">
        <v>1</v>
      </c>
      <c r="K67" s="40">
        <f>20000*J67*12</f>
        <v>240000</v>
      </c>
      <c r="L67" s="40"/>
      <c r="M67" s="40"/>
      <c r="N67" s="40">
        <v>1</v>
      </c>
      <c r="O67" s="40">
        <f>20000*N67*12</f>
        <v>240000</v>
      </c>
    </row>
    <row r="68" spans="1:15" s="47" customFormat="1" ht="21.75">
      <c r="A68" s="49" t="s">
        <v>2</v>
      </c>
      <c r="B68" s="50">
        <f>SUM(B64:B67)</f>
        <v>2</v>
      </c>
      <c r="C68" s="50">
        <f aca="true" t="shared" si="13" ref="C68:O68">SUM(C64:C67)</f>
        <v>480000</v>
      </c>
      <c r="D68" s="50">
        <f t="shared" si="13"/>
        <v>2</v>
      </c>
      <c r="E68" s="50">
        <f t="shared" si="13"/>
        <v>0</v>
      </c>
      <c r="F68" s="50">
        <f t="shared" si="13"/>
        <v>4</v>
      </c>
      <c r="G68" s="50">
        <f t="shared" si="13"/>
        <v>960000</v>
      </c>
      <c r="H68" s="50">
        <f t="shared" si="13"/>
        <v>0</v>
      </c>
      <c r="I68" s="50">
        <f t="shared" si="13"/>
        <v>0</v>
      </c>
      <c r="J68" s="50">
        <f t="shared" si="13"/>
        <v>4</v>
      </c>
      <c r="K68" s="50">
        <f t="shared" si="13"/>
        <v>960000</v>
      </c>
      <c r="L68" s="50">
        <f t="shared" si="13"/>
        <v>0</v>
      </c>
      <c r="M68" s="50">
        <f t="shared" si="13"/>
        <v>0</v>
      </c>
      <c r="N68" s="50">
        <f t="shared" si="13"/>
        <v>4</v>
      </c>
      <c r="O68" s="50">
        <f t="shared" si="13"/>
        <v>960000</v>
      </c>
    </row>
    <row r="69" spans="1:15" s="5" customFormat="1" ht="22.5" thickBot="1">
      <c r="A69" s="38" t="s">
        <v>28</v>
      </c>
      <c r="B69" s="39">
        <f aca="true" t="shared" si="14" ref="B69:O69">B50+B57+B62+B68</f>
        <v>6</v>
      </c>
      <c r="C69" s="39">
        <f t="shared" si="14"/>
        <v>2040000</v>
      </c>
      <c r="D69" s="39">
        <f t="shared" si="14"/>
        <v>4</v>
      </c>
      <c r="E69" s="39">
        <f t="shared" si="14"/>
        <v>0</v>
      </c>
      <c r="F69" s="39">
        <f t="shared" si="14"/>
        <v>10</v>
      </c>
      <c r="G69" s="39">
        <f t="shared" si="14"/>
        <v>3240000</v>
      </c>
      <c r="H69" s="39">
        <f t="shared" si="14"/>
        <v>0</v>
      </c>
      <c r="I69" s="39">
        <f t="shared" si="14"/>
        <v>1</v>
      </c>
      <c r="J69" s="39">
        <f t="shared" si="14"/>
        <v>9</v>
      </c>
      <c r="K69" s="39">
        <f t="shared" si="14"/>
        <v>2760000</v>
      </c>
      <c r="L69" s="39">
        <f t="shared" si="14"/>
        <v>0</v>
      </c>
      <c r="M69" s="39">
        <f t="shared" si="14"/>
        <v>0</v>
      </c>
      <c r="N69" s="39">
        <f t="shared" si="14"/>
        <v>9</v>
      </c>
      <c r="O69" s="39">
        <f t="shared" si="14"/>
        <v>2760000</v>
      </c>
    </row>
    <row r="70" spans="1:15" s="5" customFormat="1" ht="21.75">
      <c r="A70" s="13" t="s">
        <v>29</v>
      </c>
      <c r="B70" s="27">
        <f aca="true" t="shared" si="15" ref="B70:O70">B21+B35+B44+B69</f>
        <v>26</v>
      </c>
      <c r="C70" s="27">
        <f t="shared" si="15"/>
        <v>8568600</v>
      </c>
      <c r="D70" s="27">
        <f t="shared" si="15"/>
        <v>4</v>
      </c>
      <c r="E70" s="27">
        <f t="shared" si="15"/>
        <v>0</v>
      </c>
      <c r="F70" s="27">
        <f t="shared" si="15"/>
        <v>29</v>
      </c>
      <c r="G70" s="27">
        <f t="shared" si="15"/>
        <v>9777024</v>
      </c>
      <c r="H70" s="27">
        <f t="shared" si="15"/>
        <v>0</v>
      </c>
      <c r="I70" s="27">
        <f t="shared" si="15"/>
        <v>2</v>
      </c>
      <c r="J70" s="27">
        <f t="shared" si="15"/>
        <v>27</v>
      </c>
      <c r="K70" s="27">
        <f t="shared" si="15"/>
        <v>9095147.52</v>
      </c>
      <c r="L70" s="27">
        <f t="shared" si="15"/>
        <v>0</v>
      </c>
      <c r="M70" s="27">
        <f t="shared" si="15"/>
        <v>1</v>
      </c>
      <c r="N70" s="27">
        <f t="shared" si="15"/>
        <v>25</v>
      </c>
      <c r="O70" s="27">
        <f t="shared" si="15"/>
        <v>8593319.7312</v>
      </c>
    </row>
    <row r="71" spans="1:15" ht="21.75">
      <c r="A71" s="12" t="s">
        <v>12</v>
      </c>
      <c r="B71" s="40"/>
      <c r="C71" s="40">
        <v>40000000</v>
      </c>
      <c r="D71" s="40"/>
      <c r="E71" s="40"/>
      <c r="F71" s="40"/>
      <c r="G71" s="40">
        <v>43000000</v>
      </c>
      <c r="H71" s="40"/>
      <c r="I71" s="40"/>
      <c r="J71" s="40"/>
      <c r="K71" s="40">
        <v>44000000</v>
      </c>
      <c r="L71" s="40"/>
      <c r="M71" s="40"/>
      <c r="N71" s="40"/>
      <c r="O71" s="40">
        <v>42000000</v>
      </c>
    </row>
    <row r="72" spans="1:15" s="14" customFormat="1" ht="21.75">
      <c r="A72" s="26" t="s">
        <v>13</v>
      </c>
      <c r="B72" s="28"/>
      <c r="C72" s="28">
        <f>C70*100/C71</f>
        <v>21.4215</v>
      </c>
      <c r="D72" s="28"/>
      <c r="E72" s="28"/>
      <c r="F72" s="28"/>
      <c r="G72" s="28">
        <f>G70*100/G71</f>
        <v>22.73726511627907</v>
      </c>
      <c r="H72" s="28"/>
      <c r="I72" s="28"/>
      <c r="J72" s="28"/>
      <c r="K72" s="28">
        <f>K70*100/K71</f>
        <v>20.670789818181817</v>
      </c>
      <c r="L72" s="28"/>
      <c r="M72" s="28"/>
      <c r="N72" s="28"/>
      <c r="O72" s="28">
        <f>O70*100/O71</f>
        <v>20.460285074285714</v>
      </c>
    </row>
    <row r="73" spans="1:15" s="5" customFormat="1" ht="21.75">
      <c r="A73" s="42" t="s">
        <v>33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ht="21.75">
      <c r="A74" s="1" t="s">
        <v>35</v>
      </c>
    </row>
    <row r="75" ht="21.75">
      <c r="A75" s="1" t="s">
        <v>34</v>
      </c>
    </row>
  </sheetData>
  <sheetProtection/>
  <mergeCells count="16">
    <mergeCell ref="D5:F5"/>
    <mergeCell ref="G5:G6"/>
    <mergeCell ref="H5:J5"/>
    <mergeCell ref="K5:K6"/>
    <mergeCell ref="L5:N5"/>
    <mergeCell ref="O5:O6"/>
    <mergeCell ref="A3:A6"/>
    <mergeCell ref="A1:O1"/>
    <mergeCell ref="B5:B6"/>
    <mergeCell ref="C5:C6"/>
    <mergeCell ref="A2:O2"/>
    <mergeCell ref="B4:C4"/>
    <mergeCell ref="D4:G4"/>
    <mergeCell ref="H4:K4"/>
    <mergeCell ref="B3:O3"/>
    <mergeCell ref="L4:O4"/>
  </mergeCells>
  <printOptions horizontalCentered="1"/>
  <pageMargins left="0.3937007874015748" right="0.1968503937007874" top="0.1968503937007874" bottom="0.1968503937007874" header="0.2362204724409449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PC</cp:lastModifiedBy>
  <cp:lastPrinted>2024-02-02T03:51:20Z</cp:lastPrinted>
  <dcterms:created xsi:type="dcterms:W3CDTF">2019-11-11T10:07:08Z</dcterms:created>
  <dcterms:modified xsi:type="dcterms:W3CDTF">2024-02-07T04:52:28Z</dcterms:modified>
  <cp:category/>
  <cp:version/>
  <cp:contentType/>
  <cp:contentStatus/>
</cp:coreProperties>
</file>